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45" windowWidth="16920" windowHeight="12300" tabRatio="885" firstSheet="24" activeTab="25"/>
  </bookViews>
  <sheets>
    <sheet name="隆回县2019年一般公共预算收入决算总表" sheetId="1" r:id="rId1"/>
    <sheet name="隆回县2019年一般公共预算收入决算明细表" sheetId="2" r:id="rId2"/>
    <sheet name="隆回县2019年一般公共预算支出决算总表" sheetId="3" r:id="rId3"/>
    <sheet name="隆回县2019年一般公共预算支出决算功能分类明细表" sheetId="4" r:id="rId4"/>
    <sheet name="隆回县本级2019年一般公共预算收入决算总表" sheetId="5" r:id="rId5"/>
    <sheet name="隆回县本级2019年一般公共预算收入决算明细表 " sheetId="6" r:id="rId6"/>
    <sheet name="隆回县本级2019年一般公共预算支出决算总表" sheetId="7" r:id="rId7"/>
    <sheet name="隆回县本级2019年一般公共预算支出决算功能分类明细表 " sheetId="8" r:id="rId8"/>
    <sheet name="隆回县本级2019年一般公共预算基本支出决算经济分类明细表" sheetId="9" r:id="rId9"/>
    <sheet name="隆回县2019年一般公共财政收支决算平衡表" sheetId="10" r:id="rId10"/>
    <sheet name="隆回县2019年一般公共税收返还和转移支付决算表" sheetId="11" r:id="rId11"/>
    <sheet name="隆回县2019年“三公”经费情况表" sheetId="12" r:id="rId12"/>
    <sheet name="隆回县2019年政府性基金收入决算表" sheetId="13" r:id="rId13"/>
    <sheet name="隆回县2019年政府性基金支出决算表" sheetId="14" r:id="rId14"/>
    <sheet name="隆回县本级2019年政府性基金收入决算表" sheetId="15" r:id="rId15"/>
    <sheet name="隆回县本级2019年政府性基金支出决算表 " sheetId="16" r:id="rId16"/>
    <sheet name="隆回县2019年政府性基金转移性收支决算表" sheetId="17" r:id="rId17"/>
    <sheet name="隆回县2019年社会保险基金收入决算表" sheetId="18" r:id="rId18"/>
    <sheet name="隆回县2019年社会保险基金支出决算表" sheetId="19" r:id="rId19"/>
    <sheet name="隆回县本级2019年社会保险基金收入决算表 " sheetId="20" r:id="rId20"/>
    <sheet name="隆回县本级2019年社会保险基金支出决算表 " sheetId="21" r:id="rId21"/>
    <sheet name="隆回县2019年国有资本经营收入决算表" sheetId="22" r:id="rId22"/>
    <sheet name="隆回县2019年国有资本经营支出决算表" sheetId="23" r:id="rId23"/>
    <sheet name="隆回县本级2019年国有资本经营收入决算表 " sheetId="24" r:id="rId24"/>
    <sheet name="隆回县本级2019年国有资本经营支出决算表 " sheetId="25" r:id="rId25"/>
    <sheet name="隆回县2019年政府一般债务限额和余额情况表 " sheetId="26" r:id="rId26"/>
    <sheet name="隆回县2019年政府专项债务限额和余额情况表" sheetId="27" r:id="rId27"/>
    <sheet name="隆回县2019年政府债务发行及还本付息情况表" sheetId="28" r:id="rId28"/>
    <sheet name="隆回县2019年重大投资安排情况表" sheetId="29" r:id="rId29"/>
  </sheets>
  <definedNames>
    <definedName name="_xlnm.Print_Titles" localSheetId="21">'隆回县2019年国有资本经营收入决算表'!$2:$3</definedName>
    <definedName name="_xlnm.Print_Titles" localSheetId="22">'隆回县2019年国有资本经营支出决算表'!$2:$3</definedName>
    <definedName name="_xlnm.Print_Titles" localSheetId="17">'隆回县2019年社会保险基金收入决算表'!$2:$2</definedName>
    <definedName name="_xlnm.Print_Titles" localSheetId="18">'隆回县2019年社会保险基金支出决算表'!$2:$2</definedName>
    <definedName name="_xlnm.Print_Titles" localSheetId="9">'隆回县2019年一般公共财政收支决算平衡表'!$1:$4</definedName>
    <definedName name="_xlnm.Print_Titles" localSheetId="10">'隆回县2019年一般公共税收返还和转移支付决算表'!$1:$4</definedName>
    <definedName name="_xlnm.Print_Titles" localSheetId="3">'隆回县2019年一般公共预算支出决算功能分类明细表'!$1:$4</definedName>
    <definedName name="_xlnm.Print_Titles" localSheetId="12">'隆回县2019年政府性基金收入决算表'!$1:$2</definedName>
    <definedName name="_xlnm.Print_Titles" localSheetId="13">'隆回县2019年政府性基金支出决算表'!$1:$4</definedName>
    <definedName name="_xlnm.Print_Titles" localSheetId="16">'隆回县2019年政府性基金转移性收支决算表'!$2:$3</definedName>
    <definedName name="_xlnm.Print_Titles" localSheetId="25">'隆回县2019年政府一般债务限额和余额情况表 '!$2:$3</definedName>
    <definedName name="_xlnm.Print_Titles" localSheetId="26">'隆回县2019年政府专项债务限额和余额情况表'!$2:$3</definedName>
    <definedName name="_xlnm.Print_Titles" localSheetId="23">'隆回县本级2019年国有资本经营收入决算表 '!$2:$3</definedName>
    <definedName name="_xlnm.Print_Titles" localSheetId="24">'隆回县本级2019年国有资本经营支出决算表 '!$2:$3</definedName>
    <definedName name="_xlnm.Print_Titles" localSheetId="19">'隆回县本级2019年社会保险基金收入决算表 '!$2:$2</definedName>
    <definedName name="_xlnm.Print_Titles" localSheetId="20">'隆回县本级2019年社会保险基金支出决算表 '!$2:$2</definedName>
    <definedName name="_xlnm.Print_Titles" localSheetId="8">'隆回县本级2019年一般公共预算基本支出决算经济分类明细表'!$1:$5</definedName>
    <definedName name="_xlnm.Print_Titles" localSheetId="7">'隆回县本级2019年一般公共预算支出决算功能分类明细表 '!$1:$4</definedName>
    <definedName name="_xlnm.Print_Titles" localSheetId="14">'隆回县本级2019年政府性基金收入决算表'!$1:$2</definedName>
    <definedName name="_xlnm.Print_Titles" localSheetId="15">'隆回县本级2019年政府性基金支出决算表 '!$1:$5</definedName>
  </definedNames>
  <calcPr fullCalcOnLoad="1"/>
</workbook>
</file>

<file path=xl/sharedStrings.xml><?xml version="1.0" encoding="utf-8"?>
<sst xmlns="http://schemas.openxmlformats.org/spreadsheetml/2006/main" count="2137" uniqueCount="1040">
  <si>
    <t>单位：万元</t>
  </si>
  <si>
    <r>
      <t>项</t>
    </r>
    <r>
      <rPr>
        <sz val="11"/>
        <rFont val="Times New Roman"/>
        <family val="1"/>
      </rPr>
      <t xml:space="preserve">          </t>
    </r>
    <r>
      <rPr>
        <sz val="11"/>
        <rFont val="宋体"/>
        <family val="0"/>
      </rPr>
      <t>目</t>
    </r>
  </si>
  <si>
    <t>项目名称</t>
  </si>
  <si>
    <t>单位：万元</t>
  </si>
  <si>
    <t xml:space="preserve">  土地出让价款收入</t>
  </si>
  <si>
    <t xml:space="preserve">  补缴的土地价款</t>
  </si>
  <si>
    <t xml:space="preserve">  划拨土地收入</t>
  </si>
  <si>
    <t xml:space="preserve">  其他土地出让收入</t>
  </si>
  <si>
    <t xml:space="preserve">  缴纳新增建设用地土地有偿使用费</t>
  </si>
  <si>
    <t>项        目</t>
  </si>
  <si>
    <t>合   计</t>
  </si>
  <si>
    <t>工伤保险基  金</t>
  </si>
  <si>
    <t>失业保险基  金</t>
  </si>
  <si>
    <t>生育保险基  金</t>
  </si>
  <si>
    <t>一、上年结余</t>
  </si>
  <si>
    <t>二、收  入</t>
  </si>
  <si>
    <t xml:space="preserve">  （一）本年支出</t>
  </si>
  <si>
    <t xml:space="preserve">  （二）补助下级支出</t>
  </si>
  <si>
    <t xml:space="preserve">  （三）上解上级支出</t>
  </si>
  <si>
    <r>
      <t>项</t>
    </r>
    <r>
      <rPr>
        <sz val="12"/>
        <rFont val="Times New Roman"/>
        <family val="1"/>
      </rPr>
      <t xml:space="preserve">             </t>
    </r>
    <r>
      <rPr>
        <sz val="12"/>
        <rFont val="宋体"/>
        <family val="0"/>
      </rPr>
      <t>目</t>
    </r>
  </si>
  <si>
    <t xml:space="preserve"> 其中：国税</t>
  </si>
  <si>
    <t xml:space="preserve">      地税</t>
  </si>
  <si>
    <t>一般公共服务支出</t>
  </si>
  <si>
    <t xml:space="preserve">  人大事务</t>
  </si>
  <si>
    <t xml:space="preserve">    行政运行</t>
  </si>
  <si>
    <t xml:space="preserve">    一般行政管理事务</t>
  </si>
  <si>
    <t xml:space="preserve">    人大会议</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</si>
  <si>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</si>
  <si>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</si>
  <si>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</si>
  <si>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</si>
  <si>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</si>
  <si>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</si>
  <si>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</si>
  <si>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</si>
  <si>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</si>
  <si>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</si>
  <si>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</si>
  <si>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</si>
  <si>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</si>
  <si>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</si>
  <si>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</si>
  <si>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</si>
  <si>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</si>
  <si>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</si>
  <si>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</si>
  <si>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其他税收事务支出</t>
  </si>
  <si>
    <t xml:space="preserve">  审计事务</t>
  </si>
  <si>
    <t xml:space="preserve">  人力资源事务</t>
  </si>
  <si>
    <t xml:space="preserve">    公务员招考</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</si>
  <si>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</si>
  <si>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</si>
  <si>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</si>
  <si>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</si>
  <si>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</si>
  <si>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</si>
  <si>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</si>
  <si>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</si>
  <si>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消费者权益保护</t>
  </si>
  <si>
    <t xml:space="preserve">    事业运行</t>
  </si>
  <si>
    <t xml:space="preserve">    其他工商行政管理事务支出</t>
  </si>
  <si>
    <t xml:space="preserve">  质量技术监督与检验检疫事务</t>
  </si>
  <si>
    <t xml:space="preserve">    质量技术监督行政执法及业务管理</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</si>
  <si>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</si>
  <si>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</si>
  <si>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</si>
  <si>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</si>
  <si>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</si>
  <si>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</si>
  <si>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</si>
  <si>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</si>
  <si>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</si>
  <si>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其他港澳台侨事务支出</t>
  </si>
  <si>
    <t xml:space="preserve">  档案事务</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</si>
  <si>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</si>
  <si>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</si>
  <si>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</si>
  <si>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</si>
  <si>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</si>
  <si>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</si>
  <si>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</si>
  <si>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</si>
  <si>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</si>
  <si>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</si>
  <si>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</si>
  <si>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</si>
  <si>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其他一般公共服务支出(款)</t>
  </si>
  <si>
    <t xml:space="preserve">    国家赔偿费用支出</t>
  </si>
  <si>
    <t xml:space="preserve">    其他一般公共服务支出(项)</t>
  </si>
  <si>
    <t>国防支出</t>
  </si>
  <si>
    <t xml:space="preserve">  国防动员</t>
  </si>
  <si>
    <t xml:space="preserve">    兵役征集</t>
  </si>
  <si>
    <t xml:space="preserve">    人民防空</t>
  </si>
  <si>
    <t>公共安全支出</t>
  </si>
  <si>
    <t xml:space="preserve">    内卫</t>
  </si>
  <si>
    <t xml:space="preserve">    消防</t>
  </si>
  <si>
    <t xml:space="preserve">  公安</t>
  </si>
  <si>
    <t xml:space="preserve">    治安管理</t>
  </si>
  <si>
    <t xml:space="preserve">    出入境管理</t>
  </si>
  <si>
    <t xml:space="preserve">    禁毒管理</t>
  </si>
  <si>
    <t xml:space="preserve">    道路交通管理</t>
  </si>
  <si>
    <t xml:space="preserve">    居民身份证管理</t>
  </si>
  <si>
    <t xml:space="preserve">    拘押收教场所管理</t>
  </si>
  <si>
    <t xml:space="preserve">    信息化建设</t>
  </si>
  <si>
    <t xml:space="preserve">    其他公安支出</t>
  </si>
  <si>
    <t xml:space="preserve">  检察</t>
  </si>
  <si>
    <t xml:space="preserve">    其他检察支出</t>
  </si>
  <si>
    <t xml:space="preserve">  法院</t>
  </si>
  <si>
    <t xml:space="preserve">    案件执行</t>
  </si>
  <si>
    <t xml:space="preserve">    “两庭”建设</t>
  </si>
  <si>
    <t xml:space="preserve">  司法</t>
  </si>
  <si>
    <t xml:space="preserve">    法律援助</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</si>
  <si>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</si>
  <si>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</si>
  <si>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</si>
  <si>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</si>
  <si>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</si>
  <si>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</si>
  <si>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</si>
  <si>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</si>
  <si>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</si>
  <si>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</si>
  <si>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</si>
  <si>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</si>
  <si>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中专教育</t>
  </si>
  <si>
    <t xml:space="preserve">    职业高中教育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</si>
  <si>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</si>
  <si>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</si>
  <si>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</si>
  <si>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</si>
  <si>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</si>
  <si>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</si>
  <si>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</si>
  <si>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</si>
  <si>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</si>
  <si>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</si>
  <si>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</si>
  <si>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</si>
  <si>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</si>
  <si>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</si>
  <si>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科学技术普及</t>
  </si>
  <si>
    <t xml:space="preserve">    机构运行</t>
  </si>
  <si>
    <t xml:space="preserve">    科普活动</t>
  </si>
  <si>
    <t xml:space="preserve">    青少年科技活动</t>
  </si>
  <si>
    <t xml:space="preserve">    其他科学技术普及支出</t>
  </si>
  <si>
    <t xml:space="preserve">  科技重大项目</t>
  </si>
  <si>
    <t xml:space="preserve">    重点研发计划</t>
  </si>
  <si>
    <t xml:space="preserve">  其他科学技术支出(款)</t>
  </si>
  <si>
    <t xml:space="preserve">    其他科学技术支出(项)</t>
  </si>
  <si>
    <t>文化体育与传媒支出</t>
  </si>
  <si>
    <t xml:space="preserve">    图书馆</t>
  </si>
  <si>
    <t xml:space="preserve">    艺术表演场所</t>
  </si>
  <si>
    <t xml:space="preserve">    群众文化</t>
  </si>
  <si>
    <t xml:space="preserve">    文化创作与保护</t>
  </si>
  <si>
    <t xml:space="preserve">  文物</t>
  </si>
  <si>
    <t xml:space="preserve">    文物保护</t>
  </si>
  <si>
    <t xml:space="preserve">    其他文物支出</t>
  </si>
  <si>
    <t xml:space="preserve">  体育</t>
  </si>
  <si>
    <t xml:space="preserve">    群众体育</t>
  </si>
  <si>
    <t xml:space="preserve">    广播</t>
  </si>
  <si>
    <t xml:space="preserve">    电视</t>
  </si>
  <si>
    <t xml:space="preserve">    电影</t>
  </si>
  <si>
    <t xml:space="preserve">  其他文化体育与传媒支出(款)</t>
  </si>
  <si>
    <t xml:space="preserve">    其他文化体育与传媒支出(项)</t>
  </si>
  <si>
    <t>社会保障和就业支出</t>
  </si>
  <si>
    <t xml:space="preserve">  人力资源和社会保障管理事务</t>
  </si>
  <si>
    <t xml:space="preserve">    劳动保障监察</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</si>
  <si>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</si>
  <si>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</si>
  <si>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</si>
  <si>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</si>
  <si>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</si>
  <si>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行政区划和地名管理</t>
  </si>
  <si>
    <t xml:space="preserve">    其他民政管理事务支出</t>
  </si>
  <si>
    <t xml:space="preserve">    财政对城乡居民基本养老保险基金的补助</t>
  </si>
  <si>
    <t xml:space="preserve">  行政事业单位离退休</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</si>
  <si>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</si>
  <si>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</si>
  <si>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</si>
  <si>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</si>
  <si>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</si>
  <si>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</si>
  <si>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</si>
  <si>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</si>
  <si>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</si>
  <si>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</si>
  <si>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</si>
  <si>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</si>
  <si>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</si>
  <si>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</si>
  <si>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</si>
  <si>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</si>
  <si>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</si>
  <si>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</si>
  <si>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</si>
  <si>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</si>
  <si>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</si>
  <si>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</si>
  <si>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</si>
  <si>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</si>
  <si>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其他残疾人事业支出</t>
  </si>
  <si>
    <t xml:space="preserve">  自然灾害生活救助</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</si>
  <si>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</si>
  <si>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</si>
  <si>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</si>
  <si>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</si>
  <si>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</si>
  <si>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</si>
  <si>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</si>
  <si>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其他社会保障和就业支出(款)</t>
  </si>
  <si>
    <t xml:space="preserve">    其他社会保障和就业支出(项)</t>
  </si>
  <si>
    <t xml:space="preserve">  公立医院</t>
  </si>
  <si>
    <t xml:space="preserve">    综合医院</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</si>
  <si>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</si>
  <si>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</si>
  <si>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</si>
  <si>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</si>
  <si>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</si>
  <si>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</si>
  <si>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</si>
  <si>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</si>
  <si>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</si>
  <si>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</si>
  <si>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</si>
  <si>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</si>
  <si>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</si>
  <si>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行政单位医疗</t>
  </si>
  <si>
    <t xml:space="preserve">    事业单位医疗</t>
  </si>
  <si>
    <t xml:space="preserve">    优抚对象医疗补助</t>
  </si>
  <si>
    <t xml:space="preserve">    城乡医疗救助</t>
  </si>
  <si>
    <t xml:space="preserve">    疾病应急救助</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</si>
  <si>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</si>
  <si>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</si>
  <si>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</si>
  <si>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</si>
  <si>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</si>
  <si>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</si>
  <si>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</si>
  <si>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</si>
  <si>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</si>
  <si>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</si>
  <si>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</si>
  <si>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</si>
  <si>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</si>
  <si>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</si>
  <si>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</si>
  <si>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其他污染防治支出</t>
  </si>
  <si>
    <t xml:space="preserve">  天然林保护</t>
  </si>
  <si>
    <t xml:space="preserve">    森林管护</t>
  </si>
  <si>
    <t xml:space="preserve">  退耕还林</t>
  </si>
  <si>
    <t xml:space="preserve">    退耕现金</t>
  </si>
  <si>
    <t xml:space="preserve">    其他退耕还林支出</t>
  </si>
  <si>
    <t xml:space="preserve">  风沙荒漠治理</t>
  </si>
  <si>
    <t xml:space="preserve">    其他风沙荒漠治理支出</t>
  </si>
  <si>
    <t xml:space="preserve">  污染减排</t>
  </si>
  <si>
    <t xml:space="preserve">  能源管理事务</t>
  </si>
  <si>
    <t xml:space="preserve">    农村电网建设</t>
  </si>
  <si>
    <t>城乡社区支出</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</si>
  <si>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</si>
  <si>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</si>
  <si>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</si>
  <si>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</si>
  <si>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</si>
  <si>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</si>
  <si>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</si>
  <si>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</si>
  <si>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</si>
  <si>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</si>
  <si>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</si>
  <si>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</si>
  <si>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</si>
  <si>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</si>
  <si>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</si>
  <si>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</si>
  <si>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</si>
  <si>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</si>
  <si>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</si>
  <si>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</si>
  <si>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</si>
  <si>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</si>
  <si>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</si>
  <si>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</si>
  <si>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</si>
  <si>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</si>
  <si>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</si>
  <si>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</si>
  <si>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</si>
  <si>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</si>
  <si>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</si>
  <si>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</si>
  <si>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</si>
  <si>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</si>
  <si>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</si>
  <si>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</si>
  <si>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林业执法与监督</t>
  </si>
  <si>
    <t xml:space="preserve">    林业贷款贴息</t>
  </si>
  <si>
    <t xml:space="preserve">    林业防灾减灾</t>
  </si>
  <si>
    <t xml:space="preserve">  水利</t>
  </si>
  <si>
    <t xml:space="preserve">    水利工程建设</t>
  </si>
  <si>
    <t xml:space="preserve">    水利工程运行与维护</t>
  </si>
  <si>
    <t xml:space="preserve">    水土保持</t>
  </si>
  <si>
    <t xml:space="preserve">    防汛</t>
  </si>
  <si>
    <t xml:space="preserve">    农村人畜饮水</t>
  </si>
  <si>
    <t xml:space="preserve">    其他水利支出</t>
  </si>
  <si>
    <t xml:space="preserve">  扶贫</t>
  </si>
  <si>
    <t xml:space="preserve">    农村基础设施建设</t>
  </si>
  <si>
    <t xml:space="preserve">    生产发展</t>
  </si>
  <si>
    <t xml:space="preserve">    扶贫贷款奖补和贴息</t>
  </si>
  <si>
    <t xml:space="preserve">    扶贫事业机构</t>
  </si>
  <si>
    <t xml:space="preserve">    其他扶贫支出</t>
  </si>
  <si>
    <t xml:space="preserve">  农业综合开发</t>
  </si>
  <si>
    <t xml:space="preserve">    土地治理</t>
  </si>
  <si>
    <t xml:space="preserve">    产业化经营</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</si>
  <si>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</si>
  <si>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</si>
  <si>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</si>
  <si>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</si>
  <si>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</si>
  <si>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</si>
  <si>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涉农贷款增量奖励</t>
  </si>
  <si>
    <t xml:space="preserve">    农业保险保费补贴</t>
  </si>
  <si>
    <t xml:space="preserve">    其他普惠金融发展支出</t>
  </si>
  <si>
    <t xml:space="preserve">  目标价格补贴</t>
  </si>
  <si>
    <t xml:space="preserve">  其他农林水支出(款)</t>
  </si>
  <si>
    <t xml:space="preserve">    其他农林水支出(项)</t>
  </si>
  <si>
    <t>交通运输支出</t>
  </si>
  <si>
    <t xml:space="preserve">  公路水路运输</t>
  </si>
  <si>
    <t xml:space="preserve">    公路养护</t>
  </si>
  <si>
    <t xml:space="preserve">    公路和运输安全</t>
  </si>
  <si>
    <t xml:space="preserve">    公路运输管理</t>
  </si>
  <si>
    <t xml:space="preserve">    海事管理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</si>
  <si>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</si>
  <si>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</si>
  <si>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</si>
  <si>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</si>
  <si>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</si>
  <si>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</si>
  <si>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资源勘探信息等支出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</si>
  <si>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</si>
  <si>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</si>
  <si>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</si>
  <si>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</si>
  <si>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</si>
  <si>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</si>
  <si>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</si>
  <si>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安全生产监管</t>
  </si>
  <si>
    <t xml:space="preserve">    其他安全生产监管支出</t>
  </si>
  <si>
    <t xml:space="preserve">  支持中小企业发展和管理支出</t>
  </si>
  <si>
    <t xml:space="preserve">    中小企业发展专项</t>
  </si>
  <si>
    <t xml:space="preserve">    其他支持中小企业发展和管理支出</t>
  </si>
  <si>
    <t xml:space="preserve">  其他资源勘探信息等支出(款)</t>
  </si>
  <si>
    <t xml:space="preserve">    技术改造支出</t>
  </si>
  <si>
    <t xml:space="preserve">    其他资源勘探信息等支出(项)</t>
  </si>
  <si>
    <t>商业服务业等支出</t>
  </si>
  <si>
    <t xml:space="preserve">  商业流通事务</t>
  </si>
  <si>
    <t xml:space="preserve">    其他商业流通事务支出</t>
  </si>
  <si>
    <t xml:space="preserve">  旅游业管理与服务支出</t>
  </si>
  <si>
    <t xml:space="preserve">    其他旅游业管理与服务支出</t>
  </si>
  <si>
    <t xml:space="preserve">  涉外发展服务支出</t>
  </si>
  <si>
    <t xml:space="preserve">    其他涉外发展服务支出</t>
  </si>
  <si>
    <t>金融支出</t>
  </si>
  <si>
    <t xml:space="preserve">  其他金融支出(款)</t>
  </si>
  <si>
    <t xml:space="preserve">    其他金融支出(项)</t>
  </si>
  <si>
    <t xml:space="preserve">    土地资源利用与保护</t>
  </si>
  <si>
    <t xml:space="preserve">    国土整治</t>
  </si>
  <si>
    <t xml:space="preserve">    地质灾害防治</t>
  </si>
  <si>
    <t xml:space="preserve">  气象事务</t>
  </si>
  <si>
    <t xml:space="preserve">    气象装备保障维护</t>
  </si>
  <si>
    <t xml:space="preserve">    其他气象事务支出</t>
  </si>
  <si>
    <t>住房保障支出</t>
  </si>
  <si>
    <t xml:space="preserve">  保障性安居工程支出</t>
  </si>
  <si>
    <t xml:space="preserve">    棚户区改造</t>
  </si>
  <si>
    <t xml:space="preserve">    农村危房改造</t>
  </si>
  <si>
    <t xml:space="preserve">    其他保障性安居工程支出</t>
  </si>
  <si>
    <t>粮油物资储备支出</t>
  </si>
  <si>
    <t xml:space="preserve">  粮油事务</t>
  </si>
  <si>
    <t xml:space="preserve">    其他粮油事务支出</t>
  </si>
  <si>
    <t xml:space="preserve">  物资事务</t>
  </si>
  <si>
    <t xml:space="preserve">    仓库建设</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</si>
  <si>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</si>
  <si>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</si>
  <si>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</si>
  <si>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</si>
  <si>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</si>
  <si>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</si>
  <si>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机关服务</t>
  </si>
  <si>
    <t xml:space="preserve">    引进人才费用</t>
  </si>
  <si>
    <t xml:space="preserve">    基层政权和社区建设</t>
  </si>
  <si>
    <t xml:space="preserve">    义务兵优待</t>
  </si>
  <si>
    <t xml:space="preserve">    中央自然灾害生活补助</t>
  </si>
  <si>
    <t xml:space="preserve">    自然灾害灾后重建补助</t>
  </si>
  <si>
    <t xml:space="preserve">  其他生活救助</t>
  </si>
  <si>
    <t xml:space="preserve">    其他农村生活救助</t>
  </si>
  <si>
    <t xml:space="preserve">  自然生态保护</t>
  </si>
  <si>
    <t xml:space="preserve">    农村环境保护</t>
  </si>
  <si>
    <t xml:space="preserve">  可再生能源(款)</t>
  </si>
  <si>
    <t xml:space="preserve">    可再生能源(项)</t>
  </si>
  <si>
    <t xml:space="preserve">    农村道路建设</t>
  </si>
  <si>
    <t xml:space="preserve">    农田水利</t>
  </si>
  <si>
    <t xml:space="preserve">  车辆购置税支出</t>
  </si>
  <si>
    <t xml:space="preserve">    车辆购置税用于农村公路建设支出</t>
  </si>
  <si>
    <t xml:space="preserve">    安全监管监察专项</t>
  </si>
  <si>
    <r>
      <rPr>
        <sz val="10"/>
        <rFont val="宋体"/>
        <family val="0"/>
      </rPr>
      <t>收</t>
    </r>
    <r>
      <rPr>
        <sz val="10"/>
        <rFont val="Times New Roman"/>
        <family val="1"/>
      </rPr>
      <t xml:space="preserve">  </t>
    </r>
    <r>
      <rPr>
        <sz val="10"/>
        <rFont val="宋体"/>
        <family val="0"/>
      </rPr>
      <t>入</t>
    </r>
  </si>
  <si>
    <r>
      <rPr>
        <sz val="10"/>
        <rFont val="宋体"/>
        <family val="0"/>
      </rPr>
      <t>金额</t>
    </r>
  </si>
  <si>
    <t>一、利润收入</t>
  </si>
  <si>
    <r>
      <t xml:space="preserve">         </t>
    </r>
    <r>
      <rPr>
        <sz val="10"/>
        <rFont val="宋体"/>
        <family val="0"/>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</si>
  <si>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</si>
  <si>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</si>
  <si>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</si>
  <si>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</si>
  <si>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</si>
  <si>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family val="0"/>
      </rPr>
      <t>本年收入合计</t>
    </r>
  </si>
  <si>
    <r>
      <rPr>
        <sz val="10"/>
        <rFont val="宋体"/>
        <family val="0"/>
      </rPr>
      <t>本年支出合计</t>
    </r>
  </si>
  <si>
    <r>
      <rPr>
        <b/>
        <sz val="10"/>
        <rFont val="宋体"/>
        <family val="0"/>
      </rPr>
      <t>收入总计</t>
    </r>
  </si>
  <si>
    <r>
      <rPr>
        <b/>
        <sz val="10"/>
        <rFont val="宋体"/>
        <family val="0"/>
      </rPr>
      <t>支出总计</t>
    </r>
  </si>
  <si>
    <r>
      <rPr>
        <sz val="10"/>
        <rFont val="宋体"/>
        <family val="0"/>
      </rPr>
      <t>单位：万元</t>
    </r>
  </si>
  <si>
    <r>
      <rPr>
        <sz val="10"/>
        <rFont val="宋体"/>
        <family val="0"/>
      </rPr>
      <t>金额</t>
    </r>
  </si>
  <si>
    <r>
      <rPr>
        <sz val="10"/>
        <rFont val="宋体"/>
        <family val="0"/>
      </rPr>
      <t>支</t>
    </r>
    <r>
      <rPr>
        <sz val="10"/>
        <rFont val="Times New Roman"/>
        <family val="1"/>
      </rPr>
      <t xml:space="preserve">  </t>
    </r>
    <r>
      <rPr>
        <sz val="10"/>
        <rFont val="宋体"/>
        <family val="0"/>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</si>
  <si>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</si>
  <si>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</si>
  <si>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</si>
  <si>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</si>
  <si>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</si>
  <si>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</si>
  <si>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</si>
  <si>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t xml:space="preserve">    </t>
    </r>
    <r>
      <rPr>
        <sz val="10"/>
        <rFont val="宋体"/>
        <family val="0"/>
      </rPr>
      <t>调出资金</t>
    </r>
  </si>
  <si>
    <t>项目</t>
  </si>
  <si>
    <t>单位:万元</t>
  </si>
  <si>
    <t>预算科目</t>
  </si>
  <si>
    <t>金额</t>
  </si>
  <si>
    <t>金额</t>
  </si>
  <si>
    <t>政府性基金收入</t>
  </si>
  <si>
    <t>国有土地使用权出让收入</t>
  </si>
  <si>
    <t>农业土地开发资金收入</t>
  </si>
  <si>
    <t>城市基础设施配套费收入</t>
  </si>
  <si>
    <t>污水处理费收入</t>
  </si>
  <si>
    <t>单位:万元</t>
  </si>
  <si>
    <t>科目名称</t>
  </si>
  <si>
    <t xml:space="preserve">  国有土地使用权出让收入及对应专项债务收入安排的支出</t>
  </si>
  <si>
    <t>其他支出</t>
  </si>
  <si>
    <t xml:space="preserve">  其他政府性基金及对应专项债务收入安排的支出</t>
  </si>
  <si>
    <t>决算数</t>
  </si>
  <si>
    <t xml:space="preserve">  （二）上级补助收入</t>
  </si>
  <si>
    <t xml:space="preserve">  （三）下级上解收入</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</si>
  <si>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 </t>
  </si>
  <si>
    <t xml:space="preserve">  返还性收入</t>
  </si>
  <si>
    <t xml:space="preserve">  一般性转移支付收入</t>
  </si>
  <si>
    <t xml:space="preserve">  专项转移支付收入</t>
  </si>
  <si>
    <t>收  入  总  计</t>
  </si>
  <si>
    <t>项目</t>
  </si>
  <si>
    <t>决算数为预算数的%</t>
  </si>
  <si>
    <t>决算数为上年 决算数的％</t>
  </si>
  <si>
    <t>一般公共预算收入地方合计</t>
  </si>
  <si>
    <t>一、税收收入</t>
  </si>
  <si>
    <t>二、非税收入</t>
  </si>
  <si>
    <r>
      <t xml:space="preserve"> </t>
    </r>
    <r>
      <rPr>
        <sz val="12"/>
        <rFont val="宋体"/>
        <family val="0"/>
      </rPr>
      <t>增值税</t>
    </r>
  </si>
  <si>
    <r>
      <t xml:space="preserve"> </t>
    </r>
    <r>
      <rPr>
        <sz val="12"/>
        <rFont val="宋体"/>
        <family val="0"/>
      </rPr>
      <t>营业税</t>
    </r>
  </si>
  <si>
    <t>个人所得税</t>
  </si>
  <si>
    <t>城建税</t>
  </si>
  <si>
    <t>土地使用税</t>
  </si>
  <si>
    <t>土地增值税</t>
  </si>
  <si>
    <r>
      <t xml:space="preserve"> </t>
    </r>
    <r>
      <rPr>
        <sz val="12"/>
        <rFont val="宋体"/>
        <family val="0"/>
      </rPr>
      <t>资源税</t>
    </r>
  </si>
  <si>
    <t>车船税</t>
  </si>
  <si>
    <t>印花税</t>
  </si>
  <si>
    <t>房产税</t>
  </si>
  <si>
    <t>企业所得税</t>
  </si>
  <si>
    <r>
      <t xml:space="preserve"> </t>
    </r>
    <r>
      <rPr>
        <sz val="12"/>
        <rFont val="宋体"/>
        <family val="0"/>
      </rPr>
      <t>耕地占用税</t>
    </r>
  </si>
  <si>
    <t>契税</t>
  </si>
  <si>
    <t>烟叶税</t>
  </si>
  <si>
    <t>专项收入</t>
  </si>
  <si>
    <t>行政性收费</t>
  </si>
  <si>
    <t>罚没收入</t>
  </si>
  <si>
    <t>国有资产使用收入</t>
  </si>
  <si>
    <t>其他收入</t>
  </si>
  <si>
    <t>附表三：</t>
  </si>
  <si>
    <t xml:space="preserve">  体制上解支出</t>
  </si>
  <si>
    <t xml:space="preserve">  专项上解支出</t>
  </si>
  <si>
    <t>一、一般公共预算收入</t>
  </si>
  <si>
    <t>二、上级补助收入</t>
  </si>
  <si>
    <t>三、上年结余</t>
  </si>
  <si>
    <t xml:space="preserve">四、调入资金   </t>
  </si>
  <si>
    <t>五、债务转贷收入</t>
  </si>
  <si>
    <t>六、调入预算稳定调节基金</t>
  </si>
  <si>
    <t>一、一般公共预算支出</t>
  </si>
  <si>
    <t>二、上解上级支出</t>
  </si>
  <si>
    <t>三、债务还本支出</t>
  </si>
  <si>
    <t>四、年终结余</t>
  </si>
  <si>
    <t>支  出  总  计</t>
  </si>
  <si>
    <t>附表四:</t>
  </si>
  <si>
    <t xml:space="preserve">    军队转业干部安置</t>
  </si>
  <si>
    <t xml:space="preserve">  知识产权事务</t>
  </si>
  <si>
    <t xml:space="preserve">    国家知识产权战略</t>
  </si>
  <si>
    <t xml:space="preserve">    其他档案事务支出</t>
  </si>
  <si>
    <t xml:space="preserve">    民兵</t>
  </si>
  <si>
    <t xml:space="preserve">    刑事侦查</t>
  </si>
  <si>
    <t xml:space="preserve">    “两房”建设</t>
  </si>
  <si>
    <t xml:space="preserve">    其他法院支出</t>
  </si>
  <si>
    <t xml:space="preserve">    普法宣传</t>
  </si>
  <si>
    <t xml:space="preserve">    社区矫正</t>
  </si>
  <si>
    <t xml:space="preserve">    其他司法支出</t>
  </si>
  <si>
    <t xml:space="preserve">    中等职业学校教学设施</t>
  </si>
  <si>
    <t xml:space="preserve">  技术研究与开发</t>
  </si>
  <si>
    <t xml:space="preserve">    应用技术研究与开发</t>
  </si>
  <si>
    <t xml:space="preserve">    科技成果转化与扩散</t>
  </si>
  <si>
    <t xml:space="preserve">  社会科学</t>
  </si>
  <si>
    <t xml:space="preserve">    其他社会科学支出</t>
  </si>
  <si>
    <t xml:space="preserve">    体育竞赛</t>
  </si>
  <si>
    <t xml:space="preserve">    其他体育支出</t>
  </si>
  <si>
    <t xml:space="preserve">    综合业务管理</t>
  </si>
  <si>
    <t xml:space="preserve">    对机关事业单位基本养老保险基金的补助</t>
  </si>
  <si>
    <t xml:space="preserve">    优抚事业单位支出</t>
  </si>
  <si>
    <t xml:space="preserve">    残疾人生活和护理补贴</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</si>
  <si>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</si>
  <si>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</si>
  <si>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</si>
  <si>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</si>
  <si>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</si>
  <si>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财政对其他社会保险基金的补助</t>
  </si>
  <si>
    <t xml:space="preserve">    财政对工伤保险基金的补助</t>
  </si>
  <si>
    <t xml:space="preserve">    处理医疗欠费</t>
  </si>
  <si>
    <t xml:space="preserve">  行政事业单位医疗</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</si>
  <si>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</si>
  <si>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</si>
  <si>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</si>
  <si>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</si>
  <si>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医疗救助</t>
  </si>
  <si>
    <t xml:space="preserve">  优抚对象医疗</t>
  </si>
  <si>
    <t xml:space="preserve">    大气</t>
  </si>
  <si>
    <t xml:space="preserve">    其他自然生态保护支出</t>
  </si>
  <si>
    <t xml:space="preserve">    其他污染减排支出</t>
  </si>
  <si>
    <t xml:space="preserve">  其他节能环保支出(款)</t>
  </si>
  <si>
    <t xml:space="preserve">    其他节能环保支出(项)</t>
  </si>
  <si>
    <t xml:space="preserve">    对外交流与合作</t>
  </si>
  <si>
    <t xml:space="preserve">    林业自然保护区</t>
  </si>
  <si>
    <t xml:space="preserve">    水资源节约管理与保护</t>
  </si>
  <si>
    <t xml:space="preserve">    创业担保贷款贴息</t>
  </si>
  <si>
    <t xml:space="preserve">    其他目标价格补贴</t>
  </si>
  <si>
    <t xml:space="preserve">    公路建设</t>
  </si>
  <si>
    <t xml:space="preserve">    成品油价格改革补贴其他支出</t>
  </si>
  <si>
    <t xml:space="preserve">  建筑业</t>
  </si>
  <si>
    <t xml:space="preserve">    公共租赁住房</t>
  </si>
  <si>
    <t xml:space="preserve">    粮食风险基金</t>
  </si>
  <si>
    <t xml:space="preserve">    体育交流与合作</t>
  </si>
  <si>
    <t>一般公共预算支出合计</t>
  </si>
  <si>
    <t>决算数为上年决算数的%</t>
  </si>
  <si>
    <t>关于全县一般公共预算支出决算情况的说明</t>
  </si>
  <si>
    <t>决算数</t>
  </si>
  <si>
    <t>附表七：</t>
  </si>
  <si>
    <t>附表八:</t>
  </si>
  <si>
    <t>附表九:</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</si>
  <si>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</si>
  <si>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</si>
  <si>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</si>
  <si>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</si>
  <si>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</si>
  <si>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</si>
  <si>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</si>
  <si>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</si>
  <si>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</si>
  <si>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</si>
  <si>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</si>
  <si>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</si>
  <si>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</si>
  <si>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债务还本支出</t>
  </si>
  <si>
    <t xml:space="preserve">  房屋建筑物购建</t>
  </si>
  <si>
    <t xml:space="preserve">  基础设施建设</t>
  </si>
  <si>
    <t xml:space="preserve">  大型修缮</t>
  </si>
  <si>
    <t xml:space="preserve">  公务用车购置</t>
  </si>
  <si>
    <t xml:space="preserve">  其他资本性支出</t>
  </si>
  <si>
    <t xml:space="preserve">  补充全国社会保障基金</t>
  </si>
  <si>
    <t xml:space="preserve">  对社会保险基金补助</t>
  </si>
  <si>
    <t xml:space="preserve">  赠与</t>
  </si>
  <si>
    <t xml:space="preserve">  其他支出</t>
  </si>
  <si>
    <t>一般公共预算支出</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</si>
  <si>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</si>
  <si>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</si>
  <si>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</si>
  <si>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</si>
  <si>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</si>
  <si>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</si>
  <si>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</si>
  <si>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</si>
  <si>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</si>
  <si>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</si>
  <si>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</si>
  <si>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</si>
  <si>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</si>
  <si>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</si>
  <si>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</si>
  <si>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</si>
  <si>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</si>
  <si>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</si>
  <si>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</si>
  <si>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</si>
  <si>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</si>
  <si>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</si>
  <si>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</si>
  <si>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</si>
  <si>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</si>
  <si>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</si>
  <si>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</si>
  <si>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</si>
  <si>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</si>
  <si>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</si>
  <si>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</si>
  <si>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</si>
  <si>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其他收入</t>
  </si>
  <si>
    <t>国有土地收益基金收入</t>
  </si>
  <si>
    <t xml:space="preserve">    基础设施建设和经济发展</t>
  </si>
  <si>
    <t xml:space="preserve">    征地和拆迁补偿支出</t>
  </si>
  <si>
    <t xml:space="preserve">    城市建设支出</t>
  </si>
  <si>
    <t xml:space="preserve">    农村基础设施建设支出</t>
  </si>
  <si>
    <t xml:space="preserve">    其他国有土地使用权出让收入安排的支出</t>
  </si>
  <si>
    <t xml:space="preserve">    其他城市基础设施配套费安排的支出</t>
  </si>
  <si>
    <t xml:space="preserve">    用于社会福利的彩票公益金支出</t>
  </si>
  <si>
    <t xml:space="preserve">    用于体育事业的彩票公益金支出</t>
  </si>
  <si>
    <t xml:space="preserve">    用于教育事业的彩票公益金支出</t>
  </si>
  <si>
    <t>项目</t>
  </si>
  <si>
    <t>待偿债置换专项债券上年结余</t>
  </si>
  <si>
    <t xml:space="preserve">  一般公共预算调入</t>
  </si>
  <si>
    <t>债务收入</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</si>
  <si>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</si>
  <si>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</si>
  <si>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</si>
  <si>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</si>
  <si>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</si>
  <si>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</si>
  <si>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待偿债置换专项债券结余</t>
  </si>
  <si>
    <t>收　　入　　总　　计　</t>
  </si>
  <si>
    <t>支　　出　　总　　计　</t>
  </si>
  <si>
    <t>附表十九:</t>
  </si>
  <si>
    <t>附表二十一:</t>
  </si>
  <si>
    <t>城镇职工基本医疗保险基金</t>
  </si>
  <si>
    <t>城乡居民医疗保险基金</t>
  </si>
  <si>
    <t>社会保险基金收入总计：</t>
  </si>
  <si>
    <t>社会保险基金支出总计：</t>
  </si>
  <si>
    <t>环境保护税</t>
  </si>
  <si>
    <r>
      <t>201</t>
    </r>
    <r>
      <rPr>
        <b/>
        <sz val="12"/>
        <rFont val="宋体"/>
        <family val="0"/>
      </rPr>
      <t>8</t>
    </r>
    <r>
      <rPr>
        <b/>
        <sz val="12"/>
        <rFont val="宋体"/>
        <family val="0"/>
      </rPr>
      <t>年决算数</t>
    </r>
  </si>
  <si>
    <r>
      <t xml:space="preserve"> </t>
    </r>
    <r>
      <rPr>
        <sz val="12"/>
        <rFont val="宋体"/>
        <family val="0"/>
      </rPr>
      <t xml:space="preserve">   </t>
    </r>
    <r>
      <rPr>
        <sz val="12"/>
        <rFont val="宋体"/>
        <family val="0"/>
      </rPr>
      <t>经济体制改革研究</t>
    </r>
  </si>
  <si>
    <r>
      <t xml:space="preserve"> </t>
    </r>
    <r>
      <rPr>
        <sz val="12"/>
        <rFont val="宋体"/>
        <family val="0"/>
      </rPr>
      <t xml:space="preserve">   </t>
    </r>
    <r>
      <rPr>
        <sz val="12"/>
        <rFont val="宋体"/>
        <family val="0"/>
      </rPr>
      <t>其他审计事务支出</t>
    </r>
  </si>
  <si>
    <t xml:space="preserve">  其他共产党事务支出(款)</t>
  </si>
  <si>
    <r>
      <t xml:space="preserve"> </t>
    </r>
    <r>
      <rPr>
        <sz val="12"/>
        <rFont val="宋体"/>
        <family val="0"/>
      </rPr>
      <t xml:space="preserve">   国防教育</t>
    </r>
  </si>
  <si>
    <r>
      <t xml:space="preserve"> </t>
    </r>
    <r>
      <rPr>
        <sz val="12"/>
        <rFont val="宋体"/>
        <family val="0"/>
      </rPr>
      <t xml:space="preserve">   其他国防动员支出</t>
    </r>
  </si>
  <si>
    <r>
      <t xml:space="preserve"> </t>
    </r>
    <r>
      <rPr>
        <sz val="12"/>
        <rFont val="宋体"/>
        <family val="0"/>
      </rPr>
      <t xml:space="preserve">   高等教育</t>
    </r>
  </si>
  <si>
    <r>
      <t xml:space="preserve"> </t>
    </r>
    <r>
      <rPr>
        <sz val="12"/>
        <rFont val="宋体"/>
        <family val="0"/>
      </rPr>
      <t xml:space="preserve">   城市中小学教学设施</t>
    </r>
  </si>
  <si>
    <r>
      <t xml:space="preserve"> </t>
    </r>
    <r>
      <rPr>
        <sz val="12"/>
        <rFont val="宋体"/>
        <family val="0"/>
      </rPr>
      <t xml:space="preserve">   社会公益研究</t>
    </r>
  </si>
  <si>
    <t xml:space="preserve">  应用研究</t>
  </si>
  <si>
    <r>
      <t xml:space="preserve"> </t>
    </r>
    <r>
      <rPr>
        <sz val="12"/>
        <rFont val="宋体"/>
        <family val="0"/>
      </rPr>
      <t xml:space="preserve">   科技技术研究与开发</t>
    </r>
  </si>
  <si>
    <r>
      <t xml:space="preserve"> </t>
    </r>
    <r>
      <rPr>
        <sz val="12"/>
        <rFont val="宋体"/>
        <family val="0"/>
      </rPr>
      <t xml:space="preserve">   其他技术研究与开发支出</t>
    </r>
  </si>
  <si>
    <r>
      <t xml:space="preserve"> </t>
    </r>
    <r>
      <rPr>
        <sz val="12"/>
        <rFont val="宋体"/>
        <family val="0"/>
      </rPr>
      <t xml:space="preserve">   文化展示及纪念机构</t>
    </r>
  </si>
  <si>
    <r>
      <t xml:space="preserve"> </t>
    </r>
    <r>
      <rPr>
        <sz val="12"/>
        <rFont val="宋体"/>
        <family val="0"/>
      </rPr>
      <t xml:space="preserve">   文化活动</t>
    </r>
  </si>
  <si>
    <t xml:space="preserve">    宣传文化发展专项支出</t>
  </si>
  <si>
    <r>
      <t xml:space="preserve"> </t>
    </r>
    <r>
      <rPr>
        <sz val="12"/>
        <rFont val="宋体"/>
        <family val="0"/>
      </rPr>
      <t xml:space="preserve">   财政对其他基本养老保险基金的补助</t>
    </r>
  </si>
  <si>
    <r>
      <t xml:space="preserve"> </t>
    </r>
    <r>
      <rPr>
        <sz val="12"/>
        <rFont val="宋体"/>
        <family val="0"/>
      </rPr>
      <t xml:space="preserve">   突发公共卫生事件应急处理</t>
    </r>
  </si>
  <si>
    <t xml:space="preserve">    财政对职工基本医疗保险基金的补助</t>
  </si>
  <si>
    <r>
      <t xml:space="preserve"> </t>
    </r>
    <r>
      <rPr>
        <sz val="12"/>
        <rFont val="宋体"/>
        <family val="0"/>
      </rPr>
      <t xml:space="preserve">   水体</t>
    </r>
  </si>
  <si>
    <t xml:space="preserve">    停伐补助</t>
  </si>
  <si>
    <t xml:space="preserve">  能源节约利用(款)</t>
  </si>
  <si>
    <t xml:space="preserve">    能源节约利用(项)</t>
  </si>
  <si>
    <r>
      <t xml:space="preserve"> </t>
    </r>
    <r>
      <rPr>
        <sz val="12"/>
        <rFont val="宋体"/>
        <family val="0"/>
      </rPr>
      <t xml:space="preserve">   国家重点风景区规划与保护</t>
    </r>
  </si>
  <si>
    <r>
      <t xml:space="preserve"> </t>
    </r>
    <r>
      <rPr>
        <sz val="12"/>
        <rFont val="宋体"/>
        <family val="0"/>
      </rPr>
      <t xml:space="preserve">   住宅建设与房地产市场监管</t>
    </r>
  </si>
  <si>
    <r>
      <t xml:space="preserve"> </t>
    </r>
    <r>
      <rPr>
        <sz val="12"/>
        <rFont val="宋体"/>
        <family val="0"/>
      </rPr>
      <t xml:space="preserve">   水质监测</t>
    </r>
  </si>
  <si>
    <t xml:space="preserve">    水利建设移民支出</t>
  </si>
  <si>
    <t xml:space="preserve">    支持农村金融机构</t>
  </si>
  <si>
    <r>
      <t xml:space="preserve"> </t>
    </r>
    <r>
      <rPr>
        <sz val="12"/>
        <rFont val="宋体"/>
        <family val="0"/>
      </rPr>
      <t xml:space="preserve">   港口设施</t>
    </r>
  </si>
  <si>
    <t xml:space="preserve">    车辆购置税用于公路等基础设施建设支出</t>
  </si>
  <si>
    <r>
      <t xml:space="preserve"> </t>
    </r>
    <r>
      <rPr>
        <sz val="12"/>
        <rFont val="宋体"/>
        <family val="0"/>
      </rPr>
      <t xml:space="preserve">   车辆购置税其他支出</t>
    </r>
  </si>
  <si>
    <t xml:space="preserve">  金融发展支出</t>
  </si>
  <si>
    <t xml:space="preserve">   其他金融发展支出</t>
  </si>
  <si>
    <r>
      <t xml:space="preserve"> </t>
    </r>
    <r>
      <rPr>
        <sz val="12"/>
        <rFont val="宋体"/>
        <family val="0"/>
      </rPr>
      <t xml:space="preserve">   气象基础设施建设与维修</t>
    </r>
  </si>
  <si>
    <r>
      <t xml:space="preserve"> </t>
    </r>
    <r>
      <rPr>
        <sz val="12"/>
        <rFont val="宋体"/>
        <family val="0"/>
      </rPr>
      <t xml:space="preserve">   储备粮（油）库建设</t>
    </r>
  </si>
  <si>
    <r>
      <t xml:space="preserve"> </t>
    </r>
    <r>
      <rPr>
        <sz val="12"/>
        <rFont val="宋体"/>
        <family val="0"/>
      </rPr>
      <t xml:space="preserve">   其他粮油储备支出</t>
    </r>
  </si>
  <si>
    <t xml:space="preserve">    其他返还性收入</t>
  </si>
  <si>
    <t xml:space="preserve">    其他国家电影事业发展专项资金支出</t>
  </si>
  <si>
    <t xml:space="preserve">    城市公共设施</t>
  </si>
  <si>
    <t xml:space="preserve">    污水处理设施建设和运营</t>
  </si>
  <si>
    <t xml:space="preserve">    用于残疾人事业的彩票公益金支出</t>
  </si>
  <si>
    <t xml:space="preserve">    用于城乡医疗救助的彩票公益金支出</t>
  </si>
  <si>
    <t xml:space="preserve">    用于其他社会公益事业的彩票公益金支出</t>
  </si>
  <si>
    <t xml:space="preserve">    地方旅游开发项目补助</t>
  </si>
  <si>
    <t xml:space="preserve">  旅游发展基金支出</t>
  </si>
  <si>
    <t>政府性基金预算支出</t>
  </si>
  <si>
    <t xml:space="preserve">  大中型水库移民后期扶持基金支出</t>
  </si>
  <si>
    <t xml:space="preserve">    移民补助</t>
  </si>
  <si>
    <t>科目名称</t>
  </si>
  <si>
    <t>政府性基金预算收入</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</si>
  <si>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</si>
  <si>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</si>
  <si>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</si>
  <si>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</si>
  <si>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</si>
  <si>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</si>
  <si>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</si>
  <si>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其他调入资金</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</si>
  <si>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</si>
  <si>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</si>
  <si>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</si>
  <si>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</si>
  <si>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</si>
  <si>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r>
      <t>注:201</t>
    </r>
    <r>
      <rPr>
        <sz val="10"/>
        <rFont val="宋体"/>
        <family val="0"/>
      </rPr>
      <t>8</t>
    </r>
    <r>
      <rPr>
        <sz val="10"/>
        <rFont val="宋体"/>
        <family val="0"/>
      </rPr>
      <t>年没有国有资本经营收入</t>
    </r>
  </si>
  <si>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</si>
  <si>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</si>
  <si>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</si>
  <si>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</si>
  <si>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</si>
  <si>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</si>
  <si>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</si>
  <si>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</si>
  <si>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</si>
  <si>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</si>
  <si>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</si>
  <si>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</si>
  <si>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</si>
  <si>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</si>
  <si>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</si>
  <si>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</si>
  <si>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</si>
  <si>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</si>
  <si>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</si>
  <si>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</si>
  <si>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</si>
  <si>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</si>
  <si>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</si>
  <si>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</si>
  <si>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</si>
  <si>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</si>
  <si>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</si>
  <si>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</si>
  <si>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</si>
  <si>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</si>
  <si>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</si>
  <si>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</si>
  <si>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</si>
  <si>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</si>
  <si>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</si>
  <si>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附表二十:</t>
  </si>
  <si>
    <r>
      <t>隆回县</t>
    </r>
    <r>
      <rPr>
        <b/>
        <sz val="18"/>
        <rFont val="宋体"/>
        <family val="0"/>
      </rPr>
      <t>本级</t>
    </r>
    <r>
      <rPr>
        <b/>
        <sz val="18"/>
        <rFont val="Times New Roman"/>
        <family val="1"/>
      </rPr>
      <t>2018</t>
    </r>
    <r>
      <rPr>
        <b/>
        <sz val="18"/>
        <rFont val="宋体"/>
        <family val="0"/>
      </rPr>
      <t>年国有资本经营收入决算表</t>
    </r>
  </si>
  <si>
    <t>附表二十三:</t>
  </si>
  <si>
    <t>单位：万元</t>
  </si>
  <si>
    <t>项目说明</t>
  </si>
  <si>
    <t>备注</t>
  </si>
  <si>
    <t>合  计</t>
  </si>
  <si>
    <t>旅游产业引导资金</t>
  </si>
  <si>
    <t>园区工业发展资金预安排（工业园和大健康产业园区范围内企业所纳税收（房地产开发除外）的地方留成部分全额返还，用于园区发展和企业奖励及优惠政策兑现，年终据实结算）</t>
  </si>
  <si>
    <t>农业产业专项资金（不含粮食专项）</t>
  </si>
  <si>
    <t>安全生产示范县创建</t>
  </si>
  <si>
    <t>公路水毁修复、危桥改造和道路养护等公路建设县级配套资金</t>
  </si>
  <si>
    <t>农村公路建设专项工作经费</t>
  </si>
  <si>
    <t>生态秀县“三创”经费</t>
  </si>
  <si>
    <t>垃圾清运预安排</t>
  </si>
  <si>
    <t>农村土地确权</t>
  </si>
  <si>
    <t>乡村规划经费</t>
  </si>
  <si>
    <t>2018年专项安排</t>
  </si>
  <si>
    <t>科技专项（含科技三项200万，工业科技200万）</t>
  </si>
  <si>
    <t>单位：万元</t>
  </si>
  <si>
    <t>项目</t>
  </si>
  <si>
    <t>合计</t>
  </si>
  <si>
    <t>因公出国（境）支出</t>
  </si>
  <si>
    <t>公务用车支出</t>
  </si>
  <si>
    <t>公务用车购置支出</t>
  </si>
  <si>
    <t>公务用车运行维护支出</t>
  </si>
  <si>
    <t>公务接待支出</t>
  </si>
  <si>
    <t>备注</t>
  </si>
  <si>
    <r>
      <t>隆回县2019</t>
    </r>
    <r>
      <rPr>
        <sz val="24"/>
        <rFont val="黑体"/>
        <family val="3"/>
      </rPr>
      <t>年一般公共预算收入决算总表</t>
    </r>
  </si>
  <si>
    <t>隆回县2019年一般公共预算收入决算明细表</t>
  </si>
  <si>
    <r>
      <t>2019</t>
    </r>
    <r>
      <rPr>
        <sz val="12"/>
        <rFont val="宋体"/>
        <family val="0"/>
      </rPr>
      <t>年预算数</t>
    </r>
  </si>
  <si>
    <r>
      <t>2019</t>
    </r>
    <r>
      <rPr>
        <sz val="12"/>
        <rFont val="宋体"/>
        <family val="0"/>
      </rPr>
      <t>年决算数</t>
    </r>
  </si>
  <si>
    <t>其他税收</t>
  </si>
  <si>
    <t>捐赠收入</t>
  </si>
  <si>
    <t xml:space="preserve">隆回县2019年一般公共预算支出决算总表 </t>
  </si>
  <si>
    <t xml:space="preserve">1、一般公共服务支出54690万元，比上年增加(以下简称增加)13325万元，同比增加32.21%；其中变化的主要情况是2019年实行职级并行，待遇提高，人员经费增加，行政运行支出大幅增加。 
2、国防支出2077万元，比上年增加1473万元，同比增加243.87%， 增加的主要原因：2019年加大人民防空支出支出力度。
3、公共安全支出22954万元，比上年增加1729万元，同比增长8.15%，主要原因是行政运行费用增加。
 4、教育支出144560万元，比上年增加1209万元，同比增长0.84%，主要得益于我省实施“教育强省”的战略，加大教育的财政投入，不断完善教育基础设施建设。 
5、科学技术支出3733万元，比上年增加1532万元, 同比增长69.6%，主要是根据湘财教【2017】83号文件及上级下达的科技投入目标任务要求，县财政加大了对技术研究与开发的投入力度，使科技支出增幅加大。
6、文化旅游体育与传媒支出22577万元，比上年增加1191万元,同比增加5.57%，主要原因一是省文物保护专项资金下达谭人凤故居保护修缮工程费350万元，2018年没有；二是行政运行费用增加。
7、社会保障和就业支出111597万元,比上年增加6907万元，同比增长6.6%，增长的主要原因是增加发改局的其他社会保障和就业支出6000万元。
 8、卫生健康支出86751万元，比上年减少1344万元，同比下降1.53%，下降的主要原因一是2018年发改局其他卫生健康支出有5000万元，2019年没有；二是公共卫生经费提标，用于卫生服务经费支出增加1279万元；三是财政对城乡居民基本医疗的补助增加1207万元。
9、节能环保支出17198万元, 比上年增加11384万元，同比增长195.80%。增长的主要原因是小沙江石材行业关闭，生态环境整改增加支出11000万元。
</t>
  </si>
  <si>
    <t>10、城乡社区事务支出11786万元，比上年减少2537万元，同比下降17.71%，下降的主要原因是城乡环境卫生支出减少1973万元。</t>
  </si>
  <si>
    <t>11、农林水事务支出121124万元，比上年减少16809万元，同比下降12.19%，下降的主要原因一是异地扶贫搬迁项目2018年已完成，2019年未安排项目，扶贫项支出减少28146万元，二是上级加大农业、林业支出力度，2019年分别增加投入10273万元、1587万元。</t>
  </si>
  <si>
    <t>12、交通运输支出24165万元，比上年减少567万元，下降2.29%。交通运输方面的支出总体运行比较平稳,项科目之间变动较大。公路水路支出增加10644万元，车辆购置税支出减少11144万元。</t>
  </si>
  <si>
    <t>13、资源勘探电力信息等事务支出2232万元，比上年减少4284万元，同比下降65.75%。下降的主要原因一是资源勘探开发支出减少3491万元；二是安全生产监管支出减少768万元。</t>
  </si>
  <si>
    <t>14、商业服务业等事务支出1891万元，比上年减少967万元，同比下降33.83%。下降的主要原因一是商业流通事务支出减少562万元，二是旅游业管理与服务支出减少394万元。</t>
  </si>
  <si>
    <t>15、金融支出229万元，比上年增加96万元。</t>
  </si>
  <si>
    <t>16、自然资源海洋气象支出4096万元，比上年减少4258万元，同比下降50.97%，下降的主要原因是国土资源事务支出减少4301万元。</t>
  </si>
  <si>
    <t>17、住房保障支出8925万元，比上年减少21635万元，同比下降70.80%。下降较大的主要原因是一是上级追加专项支出指标减少，二是2019年发行专项债券收入10000万元用于棚户区改造不在一般公共预算支出的棚户区改造列支，对应在基金支出的棚户区改造专项债券收入安排的支出列支。</t>
  </si>
  <si>
    <t>18、粮油物资储备事务支出731万元,比上年减少1397万元，同比下降65.65%。</t>
  </si>
  <si>
    <t>19、债务付息支出7408万元；比上年增加1436万元，增长24.05%。</t>
  </si>
  <si>
    <t>20、其他支出28万元，比上年减少85万元，同比下降75.22%。</t>
  </si>
  <si>
    <t>2019年决算数</t>
  </si>
  <si>
    <t xml:space="preserve">    委员观察</t>
  </si>
  <si>
    <t xml:space="preserve">    事业运行</t>
  </si>
  <si>
    <t xml:space="preserve">    信息事务</t>
  </si>
  <si>
    <t xml:space="preserve">    专项统计业务</t>
  </si>
  <si>
    <t xml:space="preserve">    信息化建设</t>
  </si>
  <si>
    <r>
      <t xml:space="preserve"> </t>
    </r>
    <r>
      <rPr>
        <sz val="12"/>
        <rFont val="宋体"/>
        <family val="0"/>
      </rPr>
      <t xml:space="preserve">   </t>
    </r>
    <r>
      <rPr>
        <sz val="12"/>
        <rFont val="宋体"/>
        <family val="0"/>
      </rPr>
      <t>审计业务</t>
    </r>
  </si>
  <si>
    <t xml:space="preserve">    事业运行</t>
  </si>
  <si>
    <t xml:space="preserve">    档案馆</t>
  </si>
  <si>
    <t xml:space="preserve">    工会事务</t>
  </si>
  <si>
    <t xml:space="preserve">    机关服务</t>
  </si>
  <si>
    <t xml:space="preserve">    公务员事务</t>
  </si>
  <si>
    <t xml:space="preserve">    宗教事务</t>
  </si>
  <si>
    <t xml:space="preserve">    华侨事务</t>
  </si>
  <si>
    <t xml:space="preserve">    其他共产党事务支出（项）</t>
  </si>
  <si>
    <t xml:space="preserve">    市场监督管理专项</t>
  </si>
  <si>
    <t xml:space="preserve">    其他市场监督管理事务</t>
  </si>
  <si>
    <t xml:space="preserve">  网信事务</t>
  </si>
  <si>
    <t xml:space="preserve">    一般行政管理事务</t>
  </si>
  <si>
    <t xml:space="preserve">    机关服务</t>
  </si>
  <si>
    <t xml:space="preserve">    其他网信事务支出</t>
  </si>
  <si>
    <t xml:space="preserve">  市场监督管理事务</t>
  </si>
  <si>
    <t xml:space="preserve">    市场监管执法</t>
  </si>
  <si>
    <t xml:space="preserve">    消费者权益保护</t>
  </si>
  <si>
    <t xml:space="preserve">    市场监督管理技术支持</t>
  </si>
  <si>
    <t xml:space="preserve">    标准化管理</t>
  </si>
  <si>
    <t xml:space="preserve">    药品事务</t>
  </si>
  <si>
    <t xml:space="preserve">    事业运行</t>
  </si>
  <si>
    <t xml:space="preserve">  其他国防支出(款)</t>
  </si>
  <si>
    <t xml:space="preserve">    其他国防支出(项)</t>
  </si>
  <si>
    <t xml:space="preserve">  武装警察部队（款）</t>
  </si>
  <si>
    <r>
      <t xml:space="preserve"> </t>
    </r>
    <r>
      <rPr>
        <sz val="12"/>
        <rFont val="宋体"/>
        <family val="0"/>
      </rPr>
      <t xml:space="preserve">  </t>
    </r>
    <r>
      <rPr>
        <sz val="12"/>
        <rFont val="宋体"/>
        <family val="0"/>
      </rPr>
      <t xml:space="preserve"> 武装警察部队（项）</t>
    </r>
  </si>
  <si>
    <t xml:space="preserve">    执法办案</t>
  </si>
  <si>
    <t xml:space="preserve">    特别业务</t>
  </si>
  <si>
    <t xml:space="preserve">  强制隔离戒毒</t>
  </si>
  <si>
    <t xml:space="preserve">    强制隔离戒毒人员生活</t>
  </si>
  <si>
    <t xml:space="preserve">    产业技术研究与开发</t>
  </si>
  <si>
    <t xml:space="preserve">  文化和旅游</t>
  </si>
  <si>
    <t xml:space="preserve">    文化和旅游市场管理</t>
  </si>
  <si>
    <t xml:space="preserve">    旅游宣传</t>
  </si>
  <si>
    <t xml:space="preserve">    旅游行业业务管理</t>
  </si>
  <si>
    <t xml:space="preserve">    其他文化和旅游支出</t>
  </si>
  <si>
    <t xml:space="preserve">  新闻出版电影</t>
  </si>
  <si>
    <t xml:space="preserve">    其他新闻出版电影支出</t>
  </si>
  <si>
    <t xml:space="preserve">    机关事业单位基本养老保险缴费支出</t>
  </si>
  <si>
    <t xml:space="preserve">    其他退役安置支出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</si>
  <si>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</si>
  <si>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</si>
  <si>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</si>
  <si>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</si>
  <si>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</si>
  <si>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其他专业公共卫生机构</t>
  </si>
  <si>
    <t xml:space="preserve">    公务员医疗补助</t>
  </si>
  <si>
    <t xml:space="preserve">    其他医疗救助支出</t>
  </si>
  <si>
    <t xml:space="preserve">  医疗保障管理事务</t>
  </si>
  <si>
    <t xml:space="preserve">    其他医疗保障管理事务支出</t>
  </si>
  <si>
    <t xml:space="preserve">  其他卫生健康支出(款)</t>
  </si>
  <si>
    <t xml:space="preserve">    其他卫生健康支出(项)</t>
  </si>
  <si>
    <t xml:space="preserve">    生态环境监测与信息</t>
  </si>
  <si>
    <t xml:space="preserve">  林业和草原</t>
  </si>
  <si>
    <t xml:space="preserve">    林业技术推广</t>
  </si>
  <si>
    <t xml:space="preserve">    技术推广与转化</t>
  </si>
  <si>
    <t xml:space="preserve">    执法与监督</t>
  </si>
  <si>
    <t xml:space="preserve">    防灾减灾</t>
  </si>
  <si>
    <t xml:space="preserve">    其他林业和草原支出</t>
  </si>
  <si>
    <t xml:space="preserve">    水利行业业务管理</t>
  </si>
  <si>
    <t xml:space="preserve">    水利前期工作</t>
  </si>
  <si>
    <t xml:space="preserve">    抗旱</t>
  </si>
  <si>
    <t xml:space="preserve">    大中型水库移民后期扶持专项支出</t>
  </si>
  <si>
    <t xml:space="preserve">    其他农村综合改革支出</t>
  </si>
  <si>
    <t>自然资源海洋气象等支出</t>
  </si>
  <si>
    <t xml:space="preserve">  自然资源事务</t>
  </si>
  <si>
    <r>
      <t xml:space="preserve"> </t>
    </r>
    <r>
      <rPr>
        <sz val="12"/>
        <rFont val="宋体"/>
        <family val="0"/>
      </rPr>
      <t xml:space="preserve"> </t>
    </r>
    <r>
      <rPr>
        <sz val="12"/>
        <rFont val="宋体"/>
        <family val="0"/>
      </rPr>
      <t xml:space="preserve">  自然资源规划及管理</t>
    </r>
  </si>
  <si>
    <t xml:space="preserve">    土地资源调查</t>
  </si>
  <si>
    <t xml:space="preserve">    地质矿产资源利用与保护</t>
  </si>
  <si>
    <t xml:space="preserve">    其他自然资源事务支出</t>
  </si>
  <si>
    <t xml:space="preserve">    自然资源调查</t>
  </si>
  <si>
    <t xml:space="preserve">    保障性住房租金补贴</t>
  </si>
  <si>
    <t>灾害防治及应急管理支出</t>
  </si>
  <si>
    <t xml:space="preserve">  应急管理事务</t>
  </si>
  <si>
    <t xml:space="preserve">    安全监管</t>
  </si>
  <si>
    <t xml:space="preserve">    其他应急管理支出</t>
  </si>
  <si>
    <t xml:space="preserve">  消防事务</t>
  </si>
  <si>
    <t xml:space="preserve">    消防应急救援</t>
  </si>
  <si>
    <t xml:space="preserve">    其他消防事务支出</t>
  </si>
  <si>
    <t xml:space="preserve">  自然灾害防治</t>
  </si>
  <si>
    <t xml:space="preserve">  自然灾害救灾及恢复重建支出</t>
  </si>
  <si>
    <t xml:space="preserve">    地方自然灾害生活补助</t>
  </si>
  <si>
    <t xml:space="preserve">    自然灾害救灾补助</t>
  </si>
  <si>
    <t xml:space="preserve">    其他自然灾害生活救助支出</t>
  </si>
  <si>
    <t xml:space="preserve">  粮油储备</t>
  </si>
  <si>
    <t xml:space="preserve">    其他广播电视支出</t>
  </si>
  <si>
    <t xml:space="preserve">  广播电视</t>
  </si>
  <si>
    <t>隆回县本级2019年一般公共预算收入决算总表</t>
  </si>
  <si>
    <t>隆回县本级2019年一般公共预算收入决算明细表</t>
  </si>
  <si>
    <t>专项收入</t>
  </si>
  <si>
    <t>行政性收费</t>
  </si>
  <si>
    <t>罚没收入</t>
  </si>
  <si>
    <t>国有资产使用收入</t>
  </si>
  <si>
    <t>捐赠收入</t>
  </si>
  <si>
    <t>其他收入</t>
  </si>
  <si>
    <r>
      <t>隆回县本级201</t>
    </r>
    <r>
      <rPr>
        <sz val="22"/>
        <rFont val="宋体"/>
        <family val="0"/>
      </rPr>
      <t>9</t>
    </r>
    <r>
      <rPr>
        <sz val="22"/>
        <rFont val="宋体"/>
        <family val="0"/>
      </rPr>
      <t xml:space="preserve">年一般公共预算支出决算总表 </t>
    </r>
  </si>
  <si>
    <r>
      <t>隆回县本级201</t>
    </r>
    <r>
      <rPr>
        <b/>
        <sz val="18"/>
        <rFont val="宋体"/>
        <family val="0"/>
      </rPr>
      <t>9</t>
    </r>
    <r>
      <rPr>
        <b/>
        <sz val="18"/>
        <rFont val="宋体"/>
        <family val="0"/>
      </rPr>
      <t>年一般公共预算基本支出决算          经济分类明细表</t>
    </r>
  </si>
  <si>
    <t>一般公共预算收入</t>
  </si>
  <si>
    <t>上级补助收入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</si>
  <si>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</si>
  <si>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</si>
  <si>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</si>
  <si>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</si>
  <si>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</si>
  <si>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</si>
  <si>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</si>
  <si>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</si>
  <si>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</si>
  <si>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</si>
  <si>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</si>
  <si>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</si>
  <si>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</si>
  <si>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</si>
  <si>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自然资源海洋气象等</t>
  </si>
  <si>
    <t>上解上级支出</t>
  </si>
  <si>
    <t>待偿债置换一般债券上年结余</t>
  </si>
  <si>
    <t>上年结余</t>
  </si>
  <si>
    <t xml:space="preserve">调入资金   </t>
  </si>
  <si>
    <t xml:space="preserve">  从政府性基金预算调入</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</si>
  <si>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</si>
  <si>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</si>
  <si>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</si>
  <si>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</si>
  <si>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</si>
  <si>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地方政府一般债务转贷收入</t>
  </si>
  <si>
    <t xml:space="preserve">    地方政府一般债券转贷收入</t>
  </si>
  <si>
    <t>年终结余</t>
  </si>
  <si>
    <t>减:结转下年的支出</t>
  </si>
  <si>
    <t>净结余</t>
  </si>
  <si>
    <t>隆回县2019年一般公共财政收支决算平衡表</t>
  </si>
  <si>
    <r>
      <t>2019</t>
    </r>
    <r>
      <rPr>
        <sz val="10"/>
        <rFont val="宋体"/>
        <family val="0"/>
      </rPr>
      <t>年决算数</t>
    </r>
  </si>
  <si>
    <r>
      <t>隆回县201</t>
    </r>
    <r>
      <rPr>
        <b/>
        <sz val="16"/>
        <rFont val="宋体"/>
        <family val="0"/>
      </rPr>
      <t>9</t>
    </r>
    <r>
      <rPr>
        <b/>
        <sz val="16"/>
        <rFont val="宋体"/>
        <family val="0"/>
      </rPr>
      <t>年一般公共税收返还和转移支付决算表</t>
    </r>
  </si>
  <si>
    <r>
      <t>201</t>
    </r>
    <r>
      <rPr>
        <b/>
        <sz val="11"/>
        <rFont val="宋体"/>
        <family val="0"/>
      </rPr>
      <t>9</t>
    </r>
    <r>
      <rPr>
        <b/>
        <sz val="11"/>
        <rFont val="宋体"/>
        <family val="0"/>
      </rPr>
      <t>年决算数</t>
    </r>
  </si>
  <si>
    <r>
      <t>隆回县201</t>
    </r>
    <r>
      <rPr>
        <b/>
        <sz val="20"/>
        <rFont val="宋体"/>
        <family val="0"/>
      </rPr>
      <t>9</t>
    </r>
    <r>
      <rPr>
        <b/>
        <sz val="20"/>
        <rFont val="宋体"/>
        <family val="0"/>
      </rPr>
      <t>年政府性基金收入决算表</t>
    </r>
  </si>
  <si>
    <t>文化旅游体育与传媒支出</t>
  </si>
  <si>
    <t xml:space="preserve">  国家电影事业发展专项资金安排的支出</t>
  </si>
  <si>
    <t xml:space="preserve">    资助国产影片放映</t>
  </si>
  <si>
    <t xml:space="preserve">  小型水库移民扶助基金安排的支出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</si>
  <si>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</si>
  <si>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</si>
  <si>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</si>
  <si>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</si>
  <si>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其他土地储备专项债券收入安排的支出  </t>
  </si>
  <si>
    <t xml:space="preserve">  棚户区改造专项债券收入安排的支出  </t>
  </si>
  <si>
    <t xml:space="preserve">  大中型水库库区基金安排的支出</t>
  </si>
  <si>
    <t xml:space="preserve">    其他地方自行试点项目收益专项债券收入安排的支出  </t>
  </si>
  <si>
    <t xml:space="preserve">  彩票公益金安排的支出</t>
  </si>
  <si>
    <t xml:space="preserve">  地方政府专项债务付息支出</t>
  </si>
  <si>
    <t xml:space="preserve">    土地储备专项债券付息支出</t>
  </si>
  <si>
    <r>
      <t>隆回县201</t>
    </r>
    <r>
      <rPr>
        <b/>
        <sz val="18"/>
        <rFont val="宋体"/>
        <family val="0"/>
      </rPr>
      <t>9</t>
    </r>
    <r>
      <rPr>
        <b/>
        <sz val="18"/>
        <rFont val="宋体"/>
        <family val="0"/>
      </rPr>
      <t>年政府性基金支出决算表</t>
    </r>
  </si>
  <si>
    <t>附表十四:</t>
  </si>
  <si>
    <r>
      <t>隆回县本级201</t>
    </r>
    <r>
      <rPr>
        <b/>
        <sz val="20"/>
        <rFont val="宋体"/>
        <family val="0"/>
      </rPr>
      <t>9</t>
    </r>
    <r>
      <rPr>
        <b/>
        <sz val="20"/>
        <rFont val="宋体"/>
        <family val="0"/>
      </rPr>
      <t>年政府性基金收入决算表</t>
    </r>
  </si>
  <si>
    <r>
      <t>隆回县本级201</t>
    </r>
    <r>
      <rPr>
        <b/>
        <sz val="18"/>
        <rFont val="宋体"/>
        <family val="0"/>
      </rPr>
      <t>9</t>
    </r>
    <r>
      <rPr>
        <b/>
        <sz val="18"/>
        <rFont val="宋体"/>
        <family val="0"/>
      </rPr>
      <t>年政府性基金支出决算表</t>
    </r>
  </si>
  <si>
    <t>附表十六:</t>
  </si>
  <si>
    <r>
      <t>隆回县201</t>
    </r>
    <r>
      <rPr>
        <b/>
        <sz val="18"/>
        <rFont val="宋体"/>
        <family val="0"/>
      </rPr>
      <t>9</t>
    </r>
    <r>
      <rPr>
        <b/>
        <sz val="18"/>
        <rFont val="宋体"/>
        <family val="0"/>
      </rPr>
      <t>年政府性基金转移性收支决算表</t>
    </r>
  </si>
  <si>
    <t>附表十七：</t>
  </si>
  <si>
    <t>合计</t>
  </si>
  <si>
    <t>企业职工基本
养老保险基金</t>
  </si>
  <si>
    <t>城乡居民基本
养老保险基金</t>
  </si>
  <si>
    <t>机关事业单位基本
养老保险基金</t>
  </si>
  <si>
    <t>职工基本医疗
保险基金</t>
  </si>
  <si>
    <t>城乡居民基本
医疗保险基金</t>
  </si>
  <si>
    <t>工伤保险基金</t>
  </si>
  <si>
    <t>失业保险基金</t>
  </si>
  <si>
    <t>生育保险基金</t>
  </si>
  <si>
    <t xml:space="preserve">          2.利息收入</t>
  </si>
  <si>
    <t xml:space="preserve">          3.财政补贴收入</t>
  </si>
  <si>
    <t xml:space="preserve">          4.委托投资收益</t>
  </si>
  <si>
    <t xml:space="preserve">          5.其他收入</t>
  </si>
  <si>
    <t xml:space="preserve">          6.转移收入</t>
  </si>
  <si>
    <t>隆回县2019年社会保险基金收入决算总表</t>
  </si>
  <si>
    <t>附表十八:</t>
  </si>
  <si>
    <t xml:space="preserve">          1.社会保险费收入</t>
  </si>
  <si>
    <t xml:space="preserve">   (一)本年收入</t>
  </si>
  <si>
    <t xml:space="preserve">          2.其他支出</t>
  </si>
  <si>
    <t>一、支出</t>
  </si>
  <si>
    <t xml:space="preserve">          1.社会保险待遇支出</t>
  </si>
  <si>
    <t>二、年末滚存结余</t>
  </si>
  <si>
    <t xml:space="preserve">          3.大病保险支出</t>
  </si>
  <si>
    <t xml:space="preserve">          4.转移支出</t>
  </si>
  <si>
    <t>隆回县2019年社会保险基金支出决算总表</t>
  </si>
  <si>
    <t>隆回县本级2019年社会保险基金收入决算总表</t>
  </si>
  <si>
    <t>隆回县本级2019年社会保险基金支出决算总表</t>
  </si>
  <si>
    <t>附表二十二:</t>
  </si>
  <si>
    <r>
      <t>隆回县</t>
    </r>
    <r>
      <rPr>
        <b/>
        <sz val="18"/>
        <rFont val="Times New Roman"/>
        <family val="1"/>
      </rPr>
      <t>2019</t>
    </r>
    <r>
      <rPr>
        <b/>
        <sz val="18"/>
        <rFont val="宋体"/>
        <family val="0"/>
      </rPr>
      <t>年国有资本经营收入决算表</t>
    </r>
  </si>
  <si>
    <t>注:2019年我县没有国有资本经营收入</t>
  </si>
  <si>
    <r>
      <t>隆回县</t>
    </r>
    <r>
      <rPr>
        <b/>
        <sz val="18"/>
        <rFont val="Times New Roman"/>
        <family val="1"/>
      </rPr>
      <t>2019</t>
    </r>
    <r>
      <rPr>
        <b/>
        <sz val="18"/>
        <rFont val="宋体"/>
        <family val="0"/>
      </rPr>
      <t>年国有资本经营支出决算表</t>
    </r>
  </si>
  <si>
    <r>
      <t>注:201</t>
    </r>
    <r>
      <rPr>
        <sz val="10"/>
        <rFont val="宋体"/>
        <family val="0"/>
      </rPr>
      <t>9年我县没有国有资本经营支出。</t>
    </r>
  </si>
  <si>
    <t>附表二十四:</t>
  </si>
  <si>
    <r>
      <t>隆回县本级</t>
    </r>
    <r>
      <rPr>
        <b/>
        <sz val="18"/>
        <rFont val="Times New Roman"/>
        <family val="1"/>
      </rPr>
      <t>2019</t>
    </r>
    <r>
      <rPr>
        <b/>
        <sz val="18"/>
        <rFont val="宋体"/>
        <family val="0"/>
      </rPr>
      <t>年国有资本经营收入决算表</t>
    </r>
  </si>
  <si>
    <t>注:2019年我县没有国有资本经营收入</t>
  </si>
  <si>
    <r>
      <t>隆回县本级</t>
    </r>
    <r>
      <rPr>
        <b/>
        <sz val="18"/>
        <rFont val="Times New Roman"/>
        <family val="1"/>
      </rPr>
      <t>2019</t>
    </r>
    <r>
      <rPr>
        <b/>
        <sz val="18"/>
        <rFont val="宋体"/>
        <family val="0"/>
      </rPr>
      <t>年国有资本经营支出决算表</t>
    </r>
  </si>
  <si>
    <r>
      <t>注:201</t>
    </r>
    <r>
      <rPr>
        <sz val="10"/>
        <rFont val="宋体"/>
        <family val="0"/>
      </rPr>
      <t>9年我县没有国有资本经营支出。</t>
    </r>
  </si>
  <si>
    <t>附表二十六:</t>
  </si>
  <si>
    <t>隆回县2019年重大投资安排情况表</t>
  </si>
  <si>
    <t>综治中心和网格化信息平台建设</t>
  </si>
  <si>
    <r>
      <t>201</t>
    </r>
    <r>
      <rPr>
        <sz val="12"/>
        <rFont val="宋体"/>
        <family val="0"/>
      </rPr>
      <t>9</t>
    </r>
    <r>
      <rPr>
        <sz val="12"/>
        <rFont val="宋体"/>
        <family val="0"/>
      </rPr>
      <t>年</t>
    </r>
    <r>
      <rPr>
        <sz val="12"/>
        <rFont val="宋体"/>
        <family val="0"/>
      </rPr>
      <t>决</t>
    </r>
    <r>
      <rPr>
        <sz val="12"/>
        <rFont val="宋体"/>
        <family val="0"/>
      </rPr>
      <t>算数</t>
    </r>
  </si>
  <si>
    <t>隆回县2019年“三公”经费决算情况表</t>
  </si>
  <si>
    <r>
      <rPr>
        <b/>
        <sz val="18"/>
        <color indexed="8"/>
        <rFont val="宋体"/>
        <family val="0"/>
      </rPr>
      <t>隆回县</t>
    </r>
    <r>
      <rPr>
        <b/>
        <sz val="18"/>
        <color indexed="8"/>
        <rFont val="Times New Roman"/>
        <family val="1"/>
      </rPr>
      <t>2019</t>
    </r>
    <r>
      <rPr>
        <b/>
        <sz val="18"/>
        <color indexed="8"/>
        <rFont val="宋体"/>
        <family val="0"/>
      </rPr>
      <t>年政府债务情况表</t>
    </r>
  </si>
  <si>
    <t>地区</t>
  </si>
  <si>
    <t>地方政府债务限额</t>
  </si>
  <si>
    <t>地方政府债务余额</t>
  </si>
  <si>
    <t>一般债务</t>
  </si>
  <si>
    <t>专项债务</t>
  </si>
  <si>
    <t>隆回县</t>
  </si>
  <si>
    <r>
      <rPr>
        <b/>
        <sz val="18"/>
        <color indexed="8"/>
        <rFont val="宋体"/>
        <family val="0"/>
      </rPr>
      <t>隆回县</t>
    </r>
    <r>
      <rPr>
        <b/>
        <sz val="18"/>
        <color indexed="8"/>
        <rFont val="Times New Roman"/>
        <family val="1"/>
      </rPr>
      <t>2019</t>
    </r>
    <r>
      <rPr>
        <b/>
        <sz val="18"/>
        <color indexed="8"/>
        <rFont val="宋体"/>
        <family val="0"/>
      </rPr>
      <t>年政府债务发行及还本付息情况表</t>
    </r>
  </si>
  <si>
    <t>项目</t>
  </si>
  <si>
    <t>隆回县</t>
  </si>
  <si>
    <r>
      <rPr>
        <sz val="11"/>
        <color indexed="8"/>
        <rFont val="宋体"/>
        <family val="0"/>
      </rPr>
      <t>一、</t>
    </r>
    <r>
      <rPr>
        <sz val="11"/>
        <color indexed="8"/>
        <rFont val="Times New Roman"/>
        <family val="1"/>
      </rPr>
      <t>2018</t>
    </r>
    <r>
      <rPr>
        <sz val="11"/>
        <color indexed="8"/>
        <rFont val="宋体"/>
        <family val="0"/>
      </rPr>
      <t>年末地方政府债务余额</t>
    </r>
  </si>
  <si>
    <r>
      <t xml:space="preserve">    </t>
    </r>
    <r>
      <rPr>
        <sz val="11"/>
        <color indexed="8"/>
        <rFont val="宋体"/>
        <family val="0"/>
      </rPr>
      <t>一般债务</t>
    </r>
  </si>
  <si>
    <r>
      <t xml:space="preserve">    </t>
    </r>
    <r>
      <rPr>
        <sz val="11"/>
        <color indexed="8"/>
        <rFont val="宋体"/>
        <family val="0"/>
      </rPr>
      <t>专项债务</t>
    </r>
  </si>
  <si>
    <r>
      <rPr>
        <sz val="11"/>
        <color indexed="8"/>
        <rFont val="宋体"/>
        <family val="0"/>
      </rPr>
      <t>二、</t>
    </r>
    <r>
      <rPr>
        <sz val="11"/>
        <color indexed="8"/>
        <rFont val="Times New Roman"/>
        <family val="1"/>
      </rPr>
      <t>2018</t>
    </r>
    <r>
      <rPr>
        <sz val="11"/>
        <color indexed="8"/>
        <rFont val="宋体"/>
        <family val="0"/>
      </rPr>
      <t>年末地方政府债务限额</t>
    </r>
  </si>
  <si>
    <r>
      <t xml:space="preserve">    </t>
    </r>
    <r>
      <rPr>
        <sz val="11"/>
        <color indexed="8"/>
        <rFont val="宋体"/>
        <family val="0"/>
      </rPr>
      <t>专项债务</t>
    </r>
  </si>
  <si>
    <r>
      <rPr>
        <sz val="11"/>
        <color indexed="8"/>
        <rFont val="宋体"/>
        <family val="0"/>
      </rPr>
      <t>三、</t>
    </r>
    <r>
      <rPr>
        <sz val="11"/>
        <color indexed="8"/>
        <rFont val="Times New Roman"/>
        <family val="1"/>
      </rPr>
      <t>2019</t>
    </r>
    <r>
      <rPr>
        <sz val="11"/>
        <color indexed="8"/>
        <rFont val="宋体"/>
        <family val="0"/>
      </rPr>
      <t>年地方政府债务发行决算数</t>
    </r>
  </si>
  <si>
    <r>
      <t xml:space="preserve">    </t>
    </r>
    <r>
      <rPr>
        <sz val="11"/>
        <color indexed="8"/>
        <rFont val="宋体"/>
        <family val="0"/>
      </rPr>
      <t>其中：新增一般债券发行额</t>
    </r>
  </si>
  <si>
    <r>
      <t xml:space="preserve">              </t>
    </r>
    <r>
      <rPr>
        <sz val="11"/>
        <color indexed="8"/>
        <rFont val="宋体"/>
        <family val="0"/>
      </rPr>
      <t>再融资一般债券发行额</t>
    </r>
  </si>
  <si>
    <r>
      <t xml:space="preserve">              </t>
    </r>
    <r>
      <rPr>
        <sz val="11"/>
        <color indexed="8"/>
        <rFont val="宋体"/>
        <family val="0"/>
      </rPr>
      <t>新增专项债券发行额</t>
    </r>
  </si>
  <si>
    <r>
      <t xml:space="preserve">              </t>
    </r>
    <r>
      <rPr>
        <sz val="11"/>
        <color indexed="8"/>
        <rFont val="宋体"/>
        <family val="0"/>
      </rPr>
      <t>再融资专项债券发行额</t>
    </r>
  </si>
  <si>
    <r>
      <rPr>
        <sz val="11"/>
        <color indexed="8"/>
        <rFont val="宋体"/>
        <family val="0"/>
      </rPr>
      <t>四、</t>
    </r>
    <r>
      <rPr>
        <sz val="11"/>
        <color indexed="8"/>
        <rFont val="Times New Roman"/>
        <family val="1"/>
      </rPr>
      <t>2019</t>
    </r>
    <r>
      <rPr>
        <sz val="11"/>
        <color indexed="8"/>
        <rFont val="宋体"/>
        <family val="0"/>
      </rPr>
      <t>年地方政府债务还本决算数</t>
    </r>
  </si>
  <si>
    <r>
      <t xml:space="preserve">    </t>
    </r>
    <r>
      <rPr>
        <sz val="11"/>
        <color indexed="8"/>
        <rFont val="宋体"/>
        <family val="0"/>
      </rPr>
      <t>一般债务</t>
    </r>
  </si>
  <si>
    <r>
      <t xml:space="preserve">    </t>
    </r>
    <r>
      <rPr>
        <sz val="11"/>
        <color indexed="8"/>
        <rFont val="宋体"/>
        <family val="0"/>
      </rPr>
      <t>专项债务</t>
    </r>
  </si>
  <si>
    <r>
      <rPr>
        <sz val="11"/>
        <color indexed="8"/>
        <rFont val="宋体"/>
        <family val="0"/>
      </rPr>
      <t>五、</t>
    </r>
    <r>
      <rPr>
        <sz val="11"/>
        <color indexed="8"/>
        <rFont val="Times New Roman"/>
        <family val="1"/>
      </rPr>
      <t>2019</t>
    </r>
    <r>
      <rPr>
        <sz val="11"/>
        <color indexed="8"/>
        <rFont val="宋体"/>
        <family val="0"/>
      </rPr>
      <t>年地方政府债务付息决算数</t>
    </r>
  </si>
  <si>
    <r>
      <rPr>
        <sz val="11"/>
        <color indexed="8"/>
        <rFont val="宋体"/>
        <family val="0"/>
      </rPr>
      <t>六、</t>
    </r>
    <r>
      <rPr>
        <sz val="11"/>
        <color indexed="8"/>
        <rFont val="Times New Roman"/>
        <family val="1"/>
      </rPr>
      <t>2019</t>
    </r>
    <r>
      <rPr>
        <sz val="11"/>
        <color indexed="8"/>
        <rFont val="宋体"/>
        <family val="0"/>
      </rPr>
      <t>年末地方政府债务余额决算数</t>
    </r>
  </si>
  <si>
    <r>
      <t xml:space="preserve">    </t>
    </r>
    <r>
      <rPr>
        <sz val="11"/>
        <color indexed="8"/>
        <rFont val="宋体"/>
        <family val="0"/>
      </rPr>
      <t>一般债务</t>
    </r>
  </si>
  <si>
    <r>
      <rPr>
        <sz val="11"/>
        <color indexed="8"/>
        <rFont val="宋体"/>
        <family val="0"/>
      </rPr>
      <t>七、</t>
    </r>
    <r>
      <rPr>
        <sz val="11"/>
        <color indexed="8"/>
        <rFont val="Times New Roman"/>
        <family val="1"/>
      </rPr>
      <t>2019</t>
    </r>
    <r>
      <rPr>
        <sz val="11"/>
        <color indexed="8"/>
        <rFont val="宋体"/>
        <family val="0"/>
      </rPr>
      <t>年地方政府债务限额</t>
    </r>
  </si>
  <si>
    <r>
      <t xml:space="preserve">    </t>
    </r>
    <r>
      <rPr>
        <sz val="11"/>
        <color indexed="8"/>
        <rFont val="宋体"/>
        <family val="0"/>
      </rPr>
      <t>一般债务</t>
    </r>
  </si>
  <si>
    <r>
      <t xml:space="preserve">    </t>
    </r>
    <r>
      <rPr>
        <sz val="11"/>
        <color indexed="8"/>
        <rFont val="宋体"/>
        <family val="0"/>
      </rPr>
      <t>专项债务</t>
    </r>
  </si>
  <si>
    <t>单位：亿元</t>
  </si>
  <si>
    <t>单位：亿元</t>
  </si>
  <si>
    <t>备注</t>
  </si>
  <si>
    <r>
      <t>隆回县2019</t>
    </r>
    <r>
      <rPr>
        <b/>
        <sz val="18"/>
        <rFont val="宋体"/>
        <family val="0"/>
      </rPr>
      <t>年一般公共预算支出决算功能分类明细表</t>
    </r>
    <r>
      <rPr>
        <b/>
        <sz val="18"/>
        <rFont val="宋体"/>
        <family val="0"/>
      </rPr>
      <t>及</t>
    </r>
    <r>
      <rPr>
        <b/>
        <sz val="18"/>
        <rFont val="宋体"/>
        <family val="0"/>
      </rPr>
      <t>关于全县一般公共预算支出决算情况的说明</t>
    </r>
  </si>
  <si>
    <t>关于县本级一般公共预算支出决算情况的说明</t>
  </si>
  <si>
    <r>
      <t>隆回县本级2019</t>
    </r>
    <r>
      <rPr>
        <b/>
        <sz val="18"/>
        <rFont val="宋体"/>
        <family val="0"/>
      </rPr>
      <t>年一般公共预算支出决算功能分类明细表</t>
    </r>
    <r>
      <rPr>
        <b/>
        <sz val="18"/>
        <rFont val="宋体"/>
        <family val="0"/>
      </rPr>
      <t>及关于县本级一般公共预算支出决算情况的说明</t>
    </r>
  </si>
  <si>
    <t xml:space="preserve">      1.社会保险待遇支出</t>
  </si>
  <si>
    <t xml:space="preserve">      2.其他支出</t>
  </si>
  <si>
    <t xml:space="preserve">      3.大病保险支出</t>
  </si>
  <si>
    <t xml:space="preserve">      4.转移支出</t>
  </si>
  <si>
    <t>附表一：</t>
  </si>
  <si>
    <t>附表二：</t>
  </si>
  <si>
    <t>附表五：</t>
  </si>
  <si>
    <t>附表六：</t>
  </si>
  <si>
    <t>附表十:</t>
  </si>
  <si>
    <t>附表十一:</t>
  </si>
  <si>
    <t>附表十二:</t>
  </si>
  <si>
    <t>附表十三:</t>
  </si>
  <si>
    <t>附表十五:</t>
  </si>
  <si>
    <t>附表二十三:</t>
  </si>
  <si>
    <t>附表二十五:</t>
  </si>
  <si>
    <t>2019年决算数</t>
  </si>
  <si>
    <t>附表二十七:</t>
  </si>
  <si>
    <t>附表二十八:</t>
  </si>
  <si>
    <t>附表二十九:</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</si>
</sst>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 "/>
    <numFmt numFmtId="179" formatCode="0_);[Red]\(0\)"/>
    <numFmt numFmtId="180" formatCode="0.0_ "/>
    <numFmt numFmtId="181" formatCode="0.00_);[Red]\(0.00\)"/>
    <numFmt numFmtId="182" formatCode="#,##0.00_ ;\-#,##0.00;;"/>
    <numFmt numFmtId="183" formatCode="_-* #,##0.00_-;\-* #,##0.00_-;_-* &quot;-&quot;_-;_-@_-"/>
    <numFmt numFmtId="184" formatCode="_-* #,##0_-;\-* #,##0_-;_-* &quot;-&quot;_-;_-@_-"/>
    <numFmt numFmtId="185" formatCode="_-* #,##0.0_-;\-* #,##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
    <numFmt numFmtId="192" formatCode="&quot;¥&quot;* _-#,##0;&quot;¥&quot;* \-#,##0;&quot;¥&quot;* _-&quot;-&quot;;@"/>
    <numFmt numFmtId="193" formatCode="* #,##0;* \-#,##0;* &quot;-&quot;;@"/>
    <numFmt numFmtId="194" formatCode="&quot;¥&quot;* _-#,##0.00;&quot;¥&quot;* \-#,##0.00;&quot;¥&quot;* _-&quot;-&quot;??;@"/>
    <numFmt numFmtId="195" formatCode="* #,##0.00;* \-#,##0.00;* &quot;-&quot;??;@"/>
    <numFmt numFmtId="196" formatCode="0_ ;\-0;;"/>
    <numFmt numFmtId="197" formatCode="#,##0_ ;\-#,##0;;"/>
    <numFmt numFmtId="198" formatCode="#,##0.00_ ;\-#,##0.00"/>
    <numFmt numFmtId="199" formatCode="#,##0_ ;\-#,##0"/>
    <numFmt numFmtId="200" formatCode="#,##0.00_ "/>
    <numFmt numFmtId="201" formatCode="#,##0.0000_ "/>
  </numFmts>
  <fonts count="72">
    <font>
      <sz val="12"/>
      <name val="宋体"/>
      <family val="0"/>
    </font>
    <font>
      <sz val="9"/>
      <name val="宋体"/>
      <family val="0"/>
    </font>
    <font>
      <b/>
      <sz val="22"/>
      <name val="宋体"/>
      <family val="0"/>
    </font>
    <font>
      <sz val="12"/>
      <name val="黑体"/>
      <family val="3"/>
    </font>
    <font>
      <sz val="11"/>
      <name val="宋体"/>
      <family val="0"/>
    </font>
    <font>
      <sz val="11"/>
      <name val="Times New Roman"/>
      <family val="1"/>
    </font>
    <font>
      <b/>
      <sz val="11"/>
      <name val="宋体"/>
      <family val="0"/>
    </font>
    <font>
      <sz val="10"/>
      <name val="Times New Roman"/>
      <family val="1"/>
    </font>
    <font>
      <sz val="10"/>
      <name val="Arial"/>
      <family val="2"/>
    </font>
    <font>
      <sz val="10"/>
      <name val="宋体"/>
      <family val="0"/>
    </font>
    <font>
      <b/>
      <sz val="18"/>
      <name val="Times New Roman"/>
      <family val="1"/>
    </font>
    <font>
      <sz val="12"/>
      <name val="Times New Roman"/>
      <family val="1"/>
    </font>
    <font>
      <b/>
      <sz val="12"/>
      <name val="宋体"/>
      <family val="0"/>
    </font>
    <font>
      <sz val="11"/>
      <color indexed="8"/>
      <name val="宋体"/>
      <family val="0"/>
    </font>
    <font>
      <b/>
      <sz val="20"/>
      <name val="宋体"/>
      <family val="0"/>
    </font>
    <font>
      <sz val="10"/>
      <color indexed="8"/>
      <name val="宋体"/>
      <family val="0"/>
    </font>
    <font>
      <sz val="12"/>
      <color indexed="8"/>
      <name val="宋体"/>
      <family val="0"/>
    </font>
    <font>
      <b/>
      <sz val="16"/>
      <name val="宋体"/>
      <family val="0"/>
    </font>
    <font>
      <b/>
      <sz val="18"/>
      <name val="宋体"/>
      <family val="0"/>
    </font>
    <font>
      <sz val="24"/>
      <name val="黑体"/>
      <family val="3"/>
    </font>
    <font>
      <sz val="12"/>
      <color indexed="8"/>
      <name val="Arial Narrow"/>
      <family val="2"/>
    </font>
    <font>
      <b/>
      <sz val="10"/>
      <name val="Times New Roman"/>
      <family val="1"/>
    </font>
    <font>
      <b/>
      <sz val="10"/>
      <name val="宋体"/>
      <family val="0"/>
    </font>
    <font>
      <sz val="11"/>
      <color indexed="8"/>
      <name val="Times New Roman"/>
      <family val="1"/>
    </font>
    <font>
      <b/>
      <sz val="18"/>
      <color indexed="8"/>
      <name val="Times New Roman"/>
      <family val="1"/>
    </font>
    <font>
      <sz val="10"/>
      <color indexed="8"/>
      <name val="Times New Roman"/>
      <family val="1"/>
    </font>
    <font>
      <b/>
      <sz val="16"/>
      <name val="黑体"/>
      <family val="3"/>
    </font>
    <font>
      <sz val="11"/>
      <name val="黑体"/>
      <family val="3"/>
    </font>
    <font>
      <b/>
      <sz val="11"/>
      <name val="黑体"/>
      <family val="3"/>
    </font>
    <font>
      <b/>
      <sz val="22"/>
      <color indexed="8"/>
      <name val="宋体"/>
      <family val="0"/>
    </font>
    <font>
      <sz val="24"/>
      <name val="宋体"/>
      <family val="0"/>
    </font>
    <font>
      <sz val="20"/>
      <name val="黑体"/>
      <family val="3"/>
    </font>
    <font>
      <sz val="22"/>
      <name val="黑体"/>
      <family val="3"/>
    </font>
    <font>
      <sz val="22"/>
      <name val="宋体"/>
      <family val="0"/>
    </font>
    <font>
      <b/>
      <sz val="14"/>
      <name val="宋体"/>
      <family val="0"/>
    </font>
    <font>
      <sz val="18"/>
      <name val="方正小标宋简体"/>
      <family val="0"/>
    </font>
    <font>
      <b/>
      <sz val="1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color indexed="63"/>
      </bottom>
    </border>
    <border>
      <left/>
      <right/>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border>
    <border>
      <left style="thin"/>
      <right style="thin"/>
      <top style="thin">
        <color indexed="8"/>
      </top>
      <bottom/>
    </border>
    <border>
      <left>
        <color indexed="63"/>
      </left>
      <right style="thin"/>
      <top style="thin"/>
      <bottom style="thin"/>
    </border>
    <border>
      <left style="thin">
        <color indexed="8"/>
      </left>
      <right style="thin"/>
      <top style="thin">
        <color indexed="8"/>
      </top>
      <bottom style="thin">
        <color indexed="8"/>
      </bottom>
    </border>
    <border>
      <left/>
      <right>
        <color indexed="63"/>
      </right>
      <top style="thin"/>
      <bottom/>
    </border>
    <border>
      <left style="thin"/>
      <right style="thin"/>
      <top>
        <color indexed="63"/>
      </top>
      <bottom style="thin"/>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1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8"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9" fillId="30" borderId="0" applyNumberFormat="0" applyBorder="0" applyAlignment="0" applyProtection="0"/>
    <xf numFmtId="0" fontId="70" fillId="22" borderId="8" applyNumberFormat="0" applyAlignment="0" applyProtection="0"/>
    <xf numFmtId="0" fontId="71" fillId="31" borderId="5" applyNumberFormat="0" applyAlignment="0" applyProtection="0"/>
    <xf numFmtId="0" fontId="0" fillId="32" borderId="9" applyNumberFormat="0" applyFont="0" applyAlignment="0" applyProtection="0"/>
  </cellStyleXfs>
  <cellXfs count="264">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Fill="1" applyAlignment="1">
      <alignment horizontal="right"/>
    </xf>
    <xf numFmtId="0" fontId="0"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NumberFormat="1" applyFont="1" applyFill="1" applyBorder="1" applyAlignment="1" applyProtection="1">
      <alignment vertical="center"/>
      <protection/>
    </xf>
    <xf numFmtId="0" fontId="0" fillId="0" borderId="10" xfId="0" applyFill="1" applyBorder="1" applyAlignment="1">
      <alignment/>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3" fontId="0" fillId="0" borderId="10" xfId="0" applyNumberFormat="1" applyFill="1" applyBorder="1" applyAlignment="1">
      <alignment/>
    </xf>
    <xf numFmtId="0" fontId="0" fillId="0" borderId="0" xfId="49" applyFont="1" applyFill="1">
      <alignment/>
      <protection/>
    </xf>
    <xf numFmtId="178" fontId="0" fillId="0" borderId="0" xfId="49" applyNumberFormat="1" applyFont="1" applyFill="1">
      <alignment/>
      <protection/>
    </xf>
    <xf numFmtId="0" fontId="0" fillId="0" borderId="10" xfId="49" applyFont="1" applyFill="1" applyBorder="1" applyAlignment="1">
      <alignment horizontal="center" vertical="center"/>
      <protection/>
    </xf>
    <xf numFmtId="176" fontId="12" fillId="0" borderId="10" xfId="49" applyNumberFormat="1" applyFont="1" applyFill="1" applyBorder="1" applyAlignment="1">
      <alignment vertical="center"/>
      <protection/>
    </xf>
    <xf numFmtId="3" fontId="0" fillId="0" borderId="10" xfId="0" applyNumberFormat="1" applyFont="1" applyFill="1" applyBorder="1" applyAlignment="1" applyProtection="1">
      <alignment horizontal="right" vertical="center"/>
      <protection/>
    </xf>
    <xf numFmtId="177" fontId="0" fillId="0" borderId="10" xfId="49" applyNumberFormat="1" applyFont="1" applyFill="1" applyBorder="1" applyAlignment="1">
      <alignment horizontal="center" vertical="center"/>
      <protection/>
    </xf>
    <xf numFmtId="177" fontId="0" fillId="0" borderId="10" xfId="49" applyNumberFormat="1" applyFont="1" applyFill="1" applyBorder="1">
      <alignment/>
      <protection/>
    </xf>
    <xf numFmtId="176" fontId="0" fillId="0" borderId="0" xfId="49" applyNumberFormat="1" applyFont="1" applyFill="1">
      <alignment/>
      <protection/>
    </xf>
    <xf numFmtId="0" fontId="11" fillId="0" borderId="10" xfId="49" applyFont="1" applyFill="1" applyBorder="1" applyAlignment="1">
      <alignment horizontal="center" vertical="center"/>
      <protection/>
    </xf>
    <xf numFmtId="0" fontId="0" fillId="0" borderId="10" xfId="49" applyFont="1" applyFill="1" applyBorder="1" applyAlignment="1">
      <alignment horizontal="center" vertical="center"/>
      <protection/>
    </xf>
    <xf numFmtId="0" fontId="0" fillId="0" borderId="10" xfId="49" applyFont="1" applyFill="1" applyBorder="1" applyAlignment="1">
      <alignment horizontal="center" vertical="center"/>
      <protection/>
    </xf>
    <xf numFmtId="0" fontId="12" fillId="0" borderId="10" xfId="49" applyFont="1" applyFill="1" applyBorder="1" applyAlignment="1">
      <alignment vertical="center"/>
      <protection/>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12" fillId="0" borderId="10" xfId="0" applyNumberFormat="1" applyFont="1" applyFill="1" applyBorder="1" applyAlignment="1" applyProtection="1">
      <alignment horizontal="center" vertical="center" wrapText="1"/>
      <protection/>
    </xf>
    <xf numFmtId="3" fontId="0" fillId="0" borderId="10" xfId="49" applyNumberFormat="1" applyFont="1" applyFill="1" applyBorder="1" applyAlignment="1">
      <alignment horizontal="right" vertical="center"/>
      <protection/>
    </xf>
    <xf numFmtId="0" fontId="0" fillId="0" borderId="0" xfId="0" applyFont="1" applyFill="1" applyAlignment="1">
      <alignment horizontal="right"/>
    </xf>
    <xf numFmtId="0" fontId="12" fillId="0" borderId="10" xfId="0" applyNumberFormat="1" applyFont="1" applyFill="1" applyBorder="1" applyAlignment="1" applyProtection="1">
      <alignment horizontal="center" vertical="center"/>
      <protection/>
    </xf>
    <xf numFmtId="0" fontId="4" fillId="0" borderId="0" xfId="0" applyFont="1" applyFill="1" applyBorder="1" applyAlignment="1">
      <alignment vertical="center"/>
    </xf>
    <xf numFmtId="181" fontId="0" fillId="0" borderId="0" xfId="0" applyNumberFormat="1" applyFont="1" applyFill="1" applyBorder="1" applyAlignment="1">
      <alignment/>
    </xf>
    <xf numFmtId="0" fontId="0" fillId="0" borderId="0" xfId="0" applyFont="1" applyFill="1" applyAlignment="1">
      <alignment/>
    </xf>
    <xf numFmtId="0" fontId="3" fillId="0" borderId="0" xfId="0" applyFont="1" applyFill="1" applyAlignment="1">
      <alignment/>
    </xf>
    <xf numFmtId="0" fontId="2" fillId="0" borderId="0" xfId="0" applyFont="1" applyFill="1" applyBorder="1" applyAlignment="1">
      <alignment horizontal="center"/>
    </xf>
    <xf numFmtId="181" fontId="0" fillId="0" borderId="0" xfId="0" applyNumberFormat="1" applyFont="1" applyFill="1" applyBorder="1" applyAlignment="1">
      <alignment horizontal="right"/>
    </xf>
    <xf numFmtId="179" fontId="12" fillId="0" borderId="10" xfId="0" applyNumberFormat="1" applyFont="1" applyFill="1" applyBorder="1" applyAlignment="1" applyProtection="1">
      <alignment horizontal="center" vertical="center"/>
      <protection/>
    </xf>
    <xf numFmtId="179" fontId="12" fillId="0" borderId="10" xfId="0" applyNumberFormat="1" applyFont="1" applyFill="1" applyBorder="1" applyAlignment="1" applyProtection="1">
      <alignment horizontal="center" vertical="center"/>
      <protection/>
    </xf>
    <xf numFmtId="181" fontId="12" fillId="0" borderId="10" xfId="0" applyNumberFormat="1" applyFont="1" applyFill="1" applyBorder="1" applyAlignment="1">
      <alignment horizontal="center" vertical="center" wrapText="1"/>
    </xf>
    <xf numFmtId="179" fontId="0" fillId="0" borderId="10" xfId="0" applyNumberFormat="1" applyFont="1" applyFill="1" applyBorder="1" applyAlignment="1" applyProtection="1">
      <alignment horizontal="right" vertical="center"/>
      <protection/>
    </xf>
    <xf numFmtId="181" fontId="0" fillId="0" borderId="10" xfId="0" applyNumberFormat="1" applyFont="1" applyFill="1" applyBorder="1" applyAlignment="1">
      <alignment vertical="center"/>
    </xf>
    <xf numFmtId="0" fontId="12" fillId="0" borderId="10" xfId="0" applyNumberFormat="1" applyFont="1" applyFill="1" applyBorder="1" applyAlignment="1" applyProtection="1">
      <alignment horizontal="left" vertical="center"/>
      <protection/>
    </xf>
    <xf numFmtId="0" fontId="4" fillId="0" borderId="10" xfId="0" applyFont="1" applyFill="1" applyBorder="1" applyAlignment="1">
      <alignment/>
    </xf>
    <xf numFmtId="0" fontId="4" fillId="0" borderId="0" xfId="0" applyFont="1" applyFill="1" applyAlignment="1">
      <alignment/>
    </xf>
    <xf numFmtId="3" fontId="4" fillId="0" borderId="10" xfId="0" applyNumberFormat="1" applyFont="1" applyFill="1" applyBorder="1" applyAlignment="1">
      <alignment/>
    </xf>
    <xf numFmtId="0"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0" fillId="0" borderId="1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2" fillId="0" borderId="10" xfId="0" applyFont="1" applyFill="1" applyBorder="1" applyAlignment="1">
      <alignment vertical="center"/>
    </xf>
    <xf numFmtId="0" fontId="0" fillId="0" borderId="10" xfId="0" applyFont="1" applyFill="1" applyBorder="1" applyAlignment="1">
      <alignment vertical="center"/>
    </xf>
    <xf numFmtId="0" fontId="12" fillId="0" borderId="10" xfId="0" applyNumberFormat="1" applyFont="1" applyFill="1" applyBorder="1" applyAlignment="1" applyProtection="1">
      <alignment horizontal="left" vertical="center"/>
      <protection/>
    </xf>
    <xf numFmtId="181" fontId="0" fillId="0" borderId="0" xfId="0" applyNumberFormat="1" applyFont="1" applyFill="1" applyAlignment="1">
      <alignment/>
    </xf>
    <xf numFmtId="0" fontId="0" fillId="0" borderId="0" xfId="0" applyFont="1" applyFill="1" applyAlignment="1">
      <alignment vertical="center" wrapText="1"/>
    </xf>
    <xf numFmtId="0" fontId="0" fillId="0" borderId="0" xfId="0" applyFont="1" applyFill="1" applyAlignment="1">
      <alignment/>
    </xf>
    <xf numFmtId="0" fontId="4" fillId="0" borderId="0" xfId="0" applyFont="1" applyFill="1" applyBorder="1" applyAlignment="1">
      <alignment vertical="center"/>
    </xf>
    <xf numFmtId="179" fontId="0" fillId="0" borderId="0" xfId="0" applyNumberFormat="1" applyFont="1" applyFill="1" applyBorder="1" applyAlignment="1">
      <alignment/>
    </xf>
    <xf numFmtId="179" fontId="2" fillId="0" borderId="0" xfId="0" applyNumberFormat="1" applyFont="1" applyFill="1" applyBorder="1" applyAlignment="1">
      <alignment horizontal="center"/>
    </xf>
    <xf numFmtId="179" fontId="3" fillId="0" borderId="0" xfId="0" applyNumberFormat="1" applyFont="1" applyFill="1" applyBorder="1" applyAlignment="1">
      <alignment/>
    </xf>
    <xf numFmtId="179" fontId="0" fillId="0" borderId="0" xfId="0" applyNumberFormat="1" applyFill="1" applyAlignment="1">
      <alignment/>
    </xf>
    <xf numFmtId="179" fontId="0" fillId="0" borderId="0" xfId="0" applyNumberFormat="1" applyFont="1" applyFill="1" applyAlignment="1">
      <alignment/>
    </xf>
    <xf numFmtId="0" fontId="16" fillId="0" borderId="0" xfId="0" applyFont="1" applyFill="1" applyAlignment="1">
      <alignment/>
    </xf>
    <xf numFmtId="0" fontId="0" fillId="0" borderId="0" xfId="0" applyFill="1" applyAlignment="1">
      <alignment/>
    </xf>
    <xf numFmtId="0" fontId="9" fillId="0" borderId="0" xfId="0" applyNumberFormat="1" applyFont="1" applyFill="1" applyBorder="1" applyAlignment="1" applyProtection="1">
      <alignment horizontal="right" vertical="center"/>
      <protection/>
    </xf>
    <xf numFmtId="0" fontId="0" fillId="0" borderId="0" xfId="0" applyFont="1" applyFill="1" applyAlignment="1">
      <alignment horizontal="right"/>
    </xf>
    <xf numFmtId="0" fontId="22" fillId="0" borderId="10" xfId="44" applyNumberFormat="1" applyFont="1" applyFill="1" applyBorder="1" applyAlignment="1" applyProtection="1">
      <alignment horizontal="center" vertical="center"/>
      <protection/>
    </xf>
    <xf numFmtId="3" fontId="9" fillId="0" borderId="10" xfId="44" applyNumberFormat="1" applyFont="1" applyFill="1" applyBorder="1" applyAlignment="1" applyProtection="1">
      <alignment horizontal="right" vertical="center"/>
      <protection/>
    </xf>
    <xf numFmtId="0" fontId="0" fillId="0" borderId="0" xfId="45" applyFont="1" applyFill="1" applyBorder="1" applyAlignment="1">
      <alignment horizontal="center" vertical="center"/>
      <protection/>
    </xf>
    <xf numFmtId="0" fontId="0" fillId="0" borderId="0" xfId="45" applyFont="1" applyFill="1" applyBorder="1">
      <alignment/>
      <protection/>
    </xf>
    <xf numFmtId="0" fontId="0" fillId="0" borderId="0" xfId="45" applyFont="1" applyFill="1">
      <alignment/>
      <protection/>
    </xf>
    <xf numFmtId="0" fontId="4" fillId="0" borderId="0" xfId="45" applyFont="1" applyFill="1" applyBorder="1" applyAlignment="1">
      <alignment horizontal="right" vertical="center"/>
      <protection/>
    </xf>
    <xf numFmtId="0" fontId="27" fillId="0" borderId="10" xfId="45" applyFont="1" applyFill="1" applyBorder="1" applyAlignment="1">
      <alignment horizontal="center" vertical="center"/>
      <protection/>
    </xf>
    <xf numFmtId="0" fontId="28" fillId="0" borderId="0" xfId="45" applyFont="1" applyFill="1">
      <alignment/>
      <protection/>
    </xf>
    <xf numFmtId="0" fontId="22" fillId="0" borderId="10" xfId="44" applyNumberFormat="1" applyFont="1" applyFill="1" applyBorder="1" applyAlignment="1" applyProtection="1">
      <alignment vertical="center"/>
      <protection/>
    </xf>
    <xf numFmtId="0" fontId="9" fillId="0" borderId="10" xfId="44" applyNumberFormat="1" applyFont="1" applyFill="1" applyBorder="1" applyAlignment="1" applyProtection="1">
      <alignment vertical="center"/>
      <protection/>
    </xf>
    <xf numFmtId="0" fontId="0" fillId="0" borderId="0" xfId="45" applyFont="1" applyFill="1" applyAlignment="1">
      <alignment vertical="center" wrapText="1"/>
      <protection/>
    </xf>
    <xf numFmtId="0" fontId="0" fillId="0" borderId="0" xfId="45" applyFont="1" applyFill="1" applyAlignment="1">
      <alignment horizontal="center" vertical="center"/>
      <protection/>
    </xf>
    <xf numFmtId="31" fontId="4" fillId="0" borderId="0" xfId="0" applyNumberFormat="1" applyFont="1" applyFill="1" applyAlignment="1">
      <alignment vertical="center"/>
    </xf>
    <xf numFmtId="0" fontId="0" fillId="0" borderId="0" xfId="0" applyFont="1" applyFill="1" applyAlignment="1">
      <alignment horizontal="right"/>
    </xf>
    <xf numFmtId="0" fontId="0" fillId="0" borderId="10" xfId="0" applyFont="1" applyFill="1" applyBorder="1" applyAlignment="1">
      <alignment horizontal="center" vertical="center"/>
    </xf>
    <xf numFmtId="178" fontId="7" fillId="0" borderId="10" xfId="52" applyNumberFormat="1" applyFont="1" applyFill="1" applyBorder="1" applyAlignment="1">
      <alignment horizontal="center" vertical="center" wrapText="1"/>
      <protection/>
    </xf>
    <xf numFmtId="0" fontId="12" fillId="0" borderId="0" xfId="0" applyFont="1" applyFill="1" applyAlignment="1">
      <alignment/>
    </xf>
    <xf numFmtId="0" fontId="0" fillId="0" borderId="0" xfId="0" applyFont="1" applyFill="1" applyAlignment="1">
      <alignment/>
    </xf>
    <xf numFmtId="0" fontId="4" fillId="0" borderId="0" xfId="0" applyFont="1" applyFill="1" applyAlignment="1">
      <alignment vertical="center"/>
    </xf>
    <xf numFmtId="0" fontId="13" fillId="0" borderId="0" xfId="0" applyFont="1" applyFill="1" applyAlignment="1">
      <alignment/>
    </xf>
    <xf numFmtId="0" fontId="0" fillId="0" borderId="0" xfId="0" applyFill="1" applyBorder="1" applyAlignment="1">
      <alignment horizontal="right"/>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78" fontId="0" fillId="0" borderId="10" xfId="0" applyNumberFormat="1" applyFill="1" applyBorder="1" applyAlignment="1">
      <alignment horizontal="left" vertical="center" indent="2"/>
    </xf>
    <xf numFmtId="0" fontId="0" fillId="0" borderId="10" xfId="0" applyFont="1" applyFill="1" applyBorder="1" applyAlignment="1">
      <alignment horizontal="center" vertical="center" wrapText="1"/>
    </xf>
    <xf numFmtId="178" fontId="0" fillId="0" borderId="10" xfId="0" applyNumberFormat="1" applyFill="1" applyBorder="1" applyAlignment="1">
      <alignment horizontal="left" vertical="center" indent="3"/>
    </xf>
    <xf numFmtId="0" fontId="14" fillId="0" borderId="0" xfId="0" applyFont="1" applyFill="1" applyAlignment="1">
      <alignment horizontal="center" vertical="center"/>
    </xf>
    <xf numFmtId="0" fontId="9" fillId="0" borderId="0" xfId="0" applyFont="1" applyFill="1" applyAlignment="1">
      <alignment horizontal="right" vertical="center"/>
    </xf>
    <xf numFmtId="0" fontId="6" fillId="0" borderId="10"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0" fontId="22"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xf>
    <xf numFmtId="0" fontId="22" fillId="0" borderId="1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0" fillId="0" borderId="0" xfId="0" applyFont="1" applyFill="1" applyAlignment="1">
      <alignment/>
    </xf>
    <xf numFmtId="0" fontId="9" fillId="0" borderId="0" xfId="0" applyFont="1" applyFill="1" applyAlignment="1">
      <alignmen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right" vertical="center"/>
      <protection/>
    </xf>
    <xf numFmtId="0" fontId="34" fillId="0" borderId="10" xfId="0" applyNumberFormat="1" applyFont="1" applyFill="1" applyBorder="1" applyAlignment="1" applyProtection="1">
      <alignment horizontal="center" vertical="center"/>
      <protection/>
    </xf>
    <xf numFmtId="0" fontId="9" fillId="0" borderId="0" xfId="0" applyFont="1" applyFill="1" applyAlignment="1">
      <alignment horizontal="center" vertical="center"/>
    </xf>
    <xf numFmtId="0" fontId="9" fillId="0" borderId="13" xfId="0"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right" vertical="center"/>
      <protection/>
    </xf>
    <xf numFmtId="0" fontId="9" fillId="0" borderId="10" xfId="44" applyNumberFormat="1" applyFont="1" applyFill="1" applyBorder="1" applyAlignment="1" applyProtection="1">
      <alignment horizontal="right" vertical="center"/>
      <protection/>
    </xf>
    <xf numFmtId="0" fontId="16" fillId="0" borderId="0" xfId="51" applyNumberFormat="1" applyFont="1" applyFill="1" applyBorder="1" applyAlignment="1" applyProtection="1">
      <alignment vertical="center"/>
      <protection/>
    </xf>
    <xf numFmtId="0" fontId="9" fillId="0" borderId="0" xfId="51" applyNumberFormat="1" applyFont="1" applyFill="1" applyBorder="1" applyAlignment="1" applyProtection="1">
      <alignment/>
      <protection/>
    </xf>
    <xf numFmtId="0" fontId="15" fillId="0" borderId="0" xfId="51" applyNumberFormat="1" applyFont="1" applyFill="1" applyBorder="1" applyAlignment="1" applyProtection="1">
      <alignment horizontal="right" vertical="center"/>
      <protection/>
    </xf>
    <xf numFmtId="0" fontId="16" fillId="0" borderId="14" xfId="51" applyNumberFormat="1" applyFont="1" applyFill="1" applyBorder="1" applyAlignment="1" applyProtection="1">
      <alignment vertical="center"/>
      <protection/>
    </xf>
    <xf numFmtId="0" fontId="20" fillId="0" borderId="14" xfId="51" applyNumberFormat="1" applyFont="1" applyFill="1" applyBorder="1" applyAlignment="1" applyProtection="1">
      <alignment vertical="center"/>
      <protection/>
    </xf>
    <xf numFmtId="0" fontId="20" fillId="0" borderId="0" xfId="51" applyNumberFormat="1" applyFont="1" applyFill="1" applyBorder="1" applyAlignment="1" applyProtection="1">
      <alignment vertical="center"/>
      <protection/>
    </xf>
    <xf numFmtId="0" fontId="16" fillId="0" borderId="15" xfId="46" applyNumberFormat="1" applyFont="1" applyFill="1" applyBorder="1" applyAlignment="1" applyProtection="1">
      <alignment horizontal="center" vertical="center"/>
      <protection/>
    </xf>
    <xf numFmtId="0" fontId="16" fillId="0" borderId="15" xfId="46" applyNumberFormat="1" applyFont="1" applyFill="1" applyBorder="1" applyAlignment="1" applyProtection="1">
      <alignment horizontal="center" vertical="center" wrapText="1"/>
      <protection/>
    </xf>
    <xf numFmtId="0" fontId="16" fillId="0" borderId="16" xfId="46" applyNumberFormat="1" applyFont="1" applyFill="1" applyBorder="1" applyAlignment="1" applyProtection="1">
      <alignment horizontal="center" vertical="center" wrapText="1"/>
      <protection/>
    </xf>
    <xf numFmtId="0" fontId="16" fillId="0" borderId="17" xfId="43" applyNumberFormat="1" applyFont="1" applyFill="1" applyBorder="1" applyAlignment="1" applyProtection="1">
      <alignment horizontal="left" vertical="center"/>
      <protection/>
    </xf>
    <xf numFmtId="182" fontId="16" fillId="0" borderId="15" xfId="46" applyNumberFormat="1" applyFont="1" applyFill="1" applyBorder="1" applyAlignment="1" applyProtection="1">
      <alignment horizontal="center" vertical="center" wrapText="1"/>
      <protection/>
    </xf>
    <xf numFmtId="182" fontId="16" fillId="0" borderId="15" xfId="46" applyNumberFormat="1" applyFont="1" applyFill="1" applyBorder="1" applyAlignment="1" applyProtection="1">
      <alignment horizontal="right" vertical="center"/>
      <protection/>
    </xf>
    <xf numFmtId="182" fontId="16" fillId="0" borderId="10" xfId="46" applyNumberFormat="1" applyFont="1" applyFill="1" applyBorder="1" applyAlignment="1" applyProtection="1">
      <alignment horizontal="right" vertical="center"/>
      <protection/>
    </xf>
    <xf numFmtId="198" fontId="16" fillId="0" borderId="15" xfId="46" applyNumberFormat="1" applyFont="1" applyFill="1" applyBorder="1" applyAlignment="1" applyProtection="1">
      <alignment horizontal="right" vertical="center"/>
      <protection/>
    </xf>
    <xf numFmtId="198" fontId="0" fillId="0" borderId="0" xfId="0" applyNumberFormat="1" applyFill="1" applyAlignment="1">
      <alignment/>
    </xf>
    <xf numFmtId="0" fontId="16" fillId="0" borderId="15" xfId="46" applyNumberFormat="1" applyFont="1" applyFill="1" applyBorder="1" applyAlignment="1" applyProtection="1">
      <alignment horizontal="left" vertical="center"/>
      <protection/>
    </xf>
    <xf numFmtId="0" fontId="0" fillId="0" borderId="0" xfId="0" applyFont="1" applyFill="1" applyAlignment="1">
      <alignment/>
    </xf>
    <xf numFmtId="0" fontId="16" fillId="0" borderId="15" xfId="46" applyNumberFormat="1" applyFont="1" applyFill="1" applyBorder="1" applyAlignment="1" applyProtection="1">
      <alignment vertical="center"/>
      <protection/>
    </xf>
    <xf numFmtId="198" fontId="16" fillId="0" borderId="18" xfId="46" applyNumberFormat="1" applyFont="1" applyFill="1" applyBorder="1" applyAlignment="1" applyProtection="1">
      <alignment horizontal="right" vertical="center"/>
      <protection/>
    </xf>
    <xf numFmtId="0" fontId="16" fillId="0" borderId="19" xfId="46" applyNumberFormat="1" applyFont="1" applyFill="1" applyBorder="1" applyAlignment="1" applyProtection="1">
      <alignment vertical="center"/>
      <protection/>
    </xf>
    <xf numFmtId="198" fontId="16" fillId="0" borderId="10" xfId="46" applyNumberFormat="1" applyFont="1" applyFill="1" applyBorder="1" applyAlignment="1" applyProtection="1">
      <alignment horizontal="right" vertical="center"/>
      <protection/>
    </xf>
    <xf numFmtId="198" fontId="16" fillId="0" borderId="20" xfId="46" applyNumberFormat="1" applyFont="1" applyFill="1" applyBorder="1" applyAlignment="1" applyProtection="1">
      <alignment horizontal="right" vertical="center"/>
      <protection/>
    </xf>
    <xf numFmtId="0" fontId="16" fillId="0" borderId="19" xfId="43" applyNumberFormat="1" applyFont="1" applyFill="1" applyBorder="1" applyAlignment="1" applyProtection="1">
      <alignment vertical="center"/>
      <protection/>
    </xf>
    <xf numFmtId="0" fontId="0" fillId="0" borderId="10" xfId="0" applyFont="1" applyFill="1" applyBorder="1" applyAlignment="1">
      <alignment/>
    </xf>
    <xf numFmtId="182" fontId="16" fillId="0" borderId="16" xfId="46" applyNumberFormat="1" applyFont="1" applyFill="1" applyBorder="1" applyAlignment="1" applyProtection="1">
      <alignment horizontal="right" vertical="center"/>
      <protection/>
    </xf>
    <xf numFmtId="0" fontId="0" fillId="0" borderId="10" xfId="43" applyNumberFormat="1" applyFont="1" applyFill="1" applyBorder="1" applyAlignment="1" applyProtection="1">
      <alignment horizontal="center" vertical="center"/>
      <protection/>
    </xf>
    <xf numFmtId="0" fontId="16" fillId="0" borderId="20" xfId="43" applyNumberFormat="1" applyFont="1" applyFill="1" applyBorder="1" applyAlignment="1" applyProtection="1">
      <alignment horizontal="center" vertical="center" wrapText="1"/>
      <protection/>
    </xf>
    <xf numFmtId="0" fontId="16" fillId="0" borderId="21" xfId="43" applyNumberFormat="1" applyFont="1" applyFill="1" applyBorder="1" applyAlignment="1" applyProtection="1">
      <alignment horizontal="center" vertical="center" wrapText="1"/>
      <protection/>
    </xf>
    <xf numFmtId="0" fontId="16" fillId="0" borderId="10" xfId="43" applyNumberFormat="1" applyFont="1" applyFill="1" applyBorder="1" applyAlignment="1" applyProtection="1">
      <alignment horizontal="center" vertical="center" wrapText="1"/>
      <protection/>
    </xf>
    <xf numFmtId="0" fontId="16" fillId="0" borderId="22" xfId="43" applyNumberFormat="1" applyFont="1" applyFill="1" applyBorder="1" applyAlignment="1" applyProtection="1">
      <alignment horizontal="center" vertical="center" wrapText="1"/>
      <protection/>
    </xf>
    <xf numFmtId="0" fontId="16" fillId="0" borderId="23" xfId="43" applyNumberFormat="1" applyFont="1" applyFill="1" applyBorder="1" applyAlignment="1" applyProtection="1">
      <alignment horizontal="center" vertical="center" wrapText="1"/>
      <protection/>
    </xf>
    <xf numFmtId="0" fontId="16" fillId="0" borderId="24" xfId="43" applyNumberFormat="1" applyFont="1" applyFill="1" applyBorder="1" applyAlignment="1" applyProtection="1">
      <alignment horizontal="center" vertical="center" wrapText="1"/>
      <protection/>
    </xf>
    <xf numFmtId="201" fontId="0" fillId="0" borderId="0" xfId="0" applyNumberFormat="1" applyFill="1" applyAlignment="1">
      <alignment/>
    </xf>
    <xf numFmtId="0" fontId="16" fillId="0" borderId="10" xfId="43" applyNumberFormat="1" applyFont="1" applyFill="1" applyBorder="1" applyAlignment="1" applyProtection="1">
      <alignment vertical="center"/>
      <protection/>
    </xf>
    <xf numFmtId="0" fontId="16" fillId="0" borderId="25" xfId="46" applyNumberFormat="1" applyFont="1" applyFill="1" applyBorder="1" applyAlignment="1" applyProtection="1">
      <alignment vertical="center"/>
      <protection/>
    </xf>
    <xf numFmtId="0" fontId="0" fillId="0" borderId="10" xfId="43" applyFont="1" applyFill="1" applyBorder="1">
      <alignment/>
      <protection/>
    </xf>
    <xf numFmtId="190" fontId="0" fillId="0" borderId="10" xfId="43" applyNumberFormat="1" applyFont="1" applyFill="1" applyBorder="1">
      <alignment/>
      <protection/>
    </xf>
    <xf numFmtId="0" fontId="0" fillId="0" borderId="0" xfId="40" applyFont="1" applyFill="1">
      <alignment/>
      <protection/>
    </xf>
    <xf numFmtId="179" fontId="0" fillId="0" borderId="0" xfId="40" applyNumberFormat="1" applyFill="1">
      <alignment/>
      <protection/>
    </xf>
    <xf numFmtId="0" fontId="0" fillId="0" borderId="0" xfId="40" applyFill="1">
      <alignment/>
      <protection/>
    </xf>
    <xf numFmtId="0" fontId="11" fillId="0" borderId="0" xfId="47" applyFont="1" applyFill="1" applyBorder="1" applyAlignment="1">
      <alignment horizontal="center" vertical="center"/>
      <protection/>
    </xf>
    <xf numFmtId="31" fontId="20" fillId="0" borderId="13" xfId="50" applyNumberFormat="1" applyFont="1" applyFill="1" applyBorder="1" applyAlignment="1" applyProtection="1">
      <alignment horizontal="right" vertical="center"/>
      <protection/>
    </xf>
    <xf numFmtId="0" fontId="7" fillId="0" borderId="10" xfId="47" applyFont="1" applyFill="1" applyBorder="1" applyAlignment="1">
      <alignment horizontal="center" vertical="center"/>
      <protection/>
    </xf>
    <xf numFmtId="179" fontId="7" fillId="0" borderId="10" xfId="47" applyNumberFormat="1" applyFont="1" applyFill="1" applyBorder="1" applyAlignment="1">
      <alignment horizontal="center" vertical="center"/>
      <protection/>
    </xf>
    <xf numFmtId="0" fontId="9" fillId="0" borderId="10" xfId="47" applyFont="1" applyFill="1" applyBorder="1" applyAlignment="1">
      <alignment horizontal="left" vertical="center"/>
      <protection/>
    </xf>
    <xf numFmtId="179" fontId="7" fillId="0" borderId="10" xfId="47" applyNumberFormat="1" applyFont="1" applyFill="1" applyBorder="1" applyAlignment="1">
      <alignment horizontal="left" vertical="center"/>
      <protection/>
    </xf>
    <xf numFmtId="0" fontId="7" fillId="0" borderId="10" xfId="47" applyFont="1" applyFill="1" applyBorder="1" applyAlignment="1">
      <alignment vertical="center"/>
      <protection/>
    </xf>
    <xf numFmtId="0" fontId="9" fillId="0" borderId="10" xfId="47" applyFont="1" applyFill="1" applyBorder="1" applyAlignment="1">
      <alignment vertical="center"/>
      <protection/>
    </xf>
    <xf numFmtId="181" fontId="7" fillId="0" borderId="10" xfId="47" applyNumberFormat="1" applyFont="1" applyFill="1" applyBorder="1" applyAlignment="1">
      <alignment horizontal="center" vertical="center"/>
      <protection/>
    </xf>
    <xf numFmtId="0" fontId="21" fillId="0" borderId="10" xfId="47" applyFont="1" applyFill="1" applyBorder="1" applyAlignment="1">
      <alignment vertical="center"/>
      <protection/>
    </xf>
    <xf numFmtId="181" fontId="21" fillId="0" borderId="10" xfId="47" applyNumberFormat="1" applyFont="1" applyFill="1" applyBorder="1" applyAlignment="1">
      <alignment horizontal="center" vertical="center"/>
      <protection/>
    </xf>
    <xf numFmtId="0" fontId="9" fillId="0" borderId="0" xfId="40" applyFont="1" applyFill="1">
      <alignment/>
      <protection/>
    </xf>
    <xf numFmtId="31" fontId="9" fillId="0" borderId="0" xfId="40" applyNumberFormat="1" applyFont="1" applyFill="1">
      <alignment/>
      <protection/>
    </xf>
    <xf numFmtId="0" fontId="7" fillId="0" borderId="0" xfId="47" applyFont="1" applyFill="1" applyBorder="1" applyAlignment="1">
      <alignment horizontal="right" vertical="center"/>
      <protection/>
    </xf>
    <xf numFmtId="0" fontId="9" fillId="0" borderId="26" xfId="42" applyFont="1" applyFill="1" applyBorder="1" applyAlignment="1">
      <alignment vertical="center" wrapText="1"/>
      <protection/>
    </xf>
    <xf numFmtId="31" fontId="0" fillId="0" borderId="0" xfId="40" applyNumberFormat="1" applyFill="1">
      <alignment/>
      <protection/>
    </xf>
    <xf numFmtId="0" fontId="9" fillId="0" borderId="0" xfId="40" applyFont="1" applyFill="1">
      <alignment/>
      <protection/>
    </xf>
    <xf numFmtId="0" fontId="23" fillId="0" borderId="0" xfId="0" applyFont="1" applyFill="1" applyAlignment="1">
      <alignment/>
    </xf>
    <xf numFmtId="0" fontId="15" fillId="0" borderId="0" xfId="0" applyFont="1" applyFill="1" applyAlignment="1">
      <alignment horizontal="left" vertical="center"/>
    </xf>
    <xf numFmtId="0" fontId="23"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23" fillId="0" borderId="10" xfId="0" applyFont="1" applyFill="1" applyBorder="1" applyAlignment="1">
      <alignment/>
    </xf>
    <xf numFmtId="0" fontId="24" fillId="0" borderId="0" xfId="0" applyFont="1" applyFill="1" applyAlignment="1">
      <alignment vertical="center"/>
    </xf>
    <xf numFmtId="0" fontId="23" fillId="0" borderId="0" xfId="0" applyFont="1" applyFill="1" applyAlignment="1">
      <alignment horizontal="center"/>
    </xf>
    <xf numFmtId="0" fontId="15" fillId="0" borderId="0" xfId="0" applyFont="1" applyFill="1" applyAlignment="1">
      <alignment horizontal="right" vertical="center"/>
    </xf>
    <xf numFmtId="0" fontId="23" fillId="0" borderId="10" xfId="0" applyFont="1" applyFill="1" applyBorder="1" applyAlignment="1">
      <alignment horizontal="center"/>
    </xf>
    <xf numFmtId="181" fontId="0" fillId="0" borderId="0" xfId="0" applyNumberFormat="1" applyFont="1" applyFill="1" applyAlignment="1">
      <alignment horizontal="center" vertical="center" wrapText="1"/>
    </xf>
    <xf numFmtId="0" fontId="4" fillId="0" borderId="0" xfId="0" applyFont="1" applyFill="1" applyAlignment="1">
      <alignment wrapText="1"/>
    </xf>
    <xf numFmtId="0" fontId="35" fillId="0" borderId="0" xfId="0" applyFont="1" applyFill="1" applyAlignment="1">
      <alignment/>
    </xf>
    <xf numFmtId="0" fontId="0" fillId="0" borderId="0" xfId="48" applyFont="1" applyFill="1" applyAlignment="1">
      <alignment horizontal="left" vertical="center"/>
      <protection/>
    </xf>
    <xf numFmtId="181" fontId="1" fillId="0" borderId="0" xfId="48" applyNumberFormat="1" applyFont="1" applyFill="1" applyAlignment="1">
      <alignment horizontal="center" vertical="center" wrapText="1"/>
      <protection/>
    </xf>
    <xf numFmtId="0" fontId="4" fillId="0" borderId="0" xfId="48" applyFont="1" applyFill="1" applyAlignment="1">
      <alignment horizontal="right" wrapText="1"/>
      <protection/>
    </xf>
    <xf numFmtId="0" fontId="0" fillId="0" borderId="12" xfId="48" applyFont="1" applyFill="1" applyBorder="1" applyAlignment="1">
      <alignment horizontal="center" vertical="center"/>
      <protection/>
    </xf>
    <xf numFmtId="0" fontId="4" fillId="0" borderId="10" xfId="48" applyFont="1" applyFill="1" applyBorder="1" applyAlignment="1">
      <alignment horizontal="center" vertical="center" wrapText="1"/>
      <protection/>
    </xf>
    <xf numFmtId="0" fontId="4" fillId="0" borderId="12" xfId="48" applyFont="1" applyFill="1" applyBorder="1" applyAlignment="1">
      <alignment horizontal="center" vertical="center" wrapText="1"/>
      <protection/>
    </xf>
    <xf numFmtId="191" fontId="4" fillId="0" borderId="10" xfId="48" applyNumberFormat="1" applyFont="1" applyFill="1" applyBorder="1" applyAlignment="1" applyProtection="1">
      <alignment horizontal="center" vertical="center" wrapText="1"/>
      <protection/>
    </xf>
    <xf numFmtId="0" fontId="0" fillId="0" borderId="24" xfId="48" applyNumberFormat="1" applyFill="1" applyBorder="1" applyAlignment="1">
      <alignment horizontal="center" vertical="center"/>
      <protection/>
    </xf>
    <xf numFmtId="0" fontId="4" fillId="0" borderId="10" xfId="48" applyFont="1" applyFill="1" applyBorder="1" applyAlignment="1">
      <alignment horizontal="left" vertical="center" wrapText="1"/>
      <protection/>
    </xf>
    <xf numFmtId="0" fontId="0" fillId="0" borderId="0" xfId="0" applyFill="1" applyAlignment="1">
      <alignment horizontal="center" vertical="center"/>
    </xf>
    <xf numFmtId="0" fontId="4" fillId="0" borderId="10" xfId="0" applyFont="1" applyFill="1" applyBorder="1" applyAlignment="1">
      <alignment wrapText="1"/>
    </xf>
    <xf numFmtId="0" fontId="0" fillId="0" borderId="0" xfId="0" applyFont="1" applyFill="1" applyAlignment="1">
      <alignment/>
    </xf>
    <xf numFmtId="0" fontId="0" fillId="0" borderId="10" xfId="48" applyNumberFormat="1" applyFill="1" applyBorder="1" applyAlignment="1">
      <alignment horizontal="center" vertical="center"/>
      <protection/>
    </xf>
    <xf numFmtId="0" fontId="0" fillId="0" borderId="10" xfId="0" applyFont="1" applyFill="1" applyBorder="1" applyAlignment="1">
      <alignment horizontal="left" wrapText="1"/>
    </xf>
    <xf numFmtId="181" fontId="0" fillId="0" borderId="10" xfId="0" applyNumberFormat="1" applyFont="1" applyFill="1" applyBorder="1" applyAlignment="1">
      <alignment horizontal="center" vertical="center" wrapText="1"/>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ill="1" applyAlignment="1">
      <alignment horizontal="left"/>
    </xf>
    <xf numFmtId="0" fontId="0" fillId="0" borderId="0" xfId="49" applyFont="1" applyFill="1">
      <alignment/>
      <protection/>
    </xf>
    <xf numFmtId="0" fontId="0" fillId="0" borderId="0" xfId="45" applyFont="1" applyFill="1" applyBorder="1" applyAlignment="1">
      <alignment/>
      <protection/>
    </xf>
    <xf numFmtId="0" fontId="0" fillId="0" borderId="0" xfId="40" applyFont="1" applyFill="1">
      <alignment/>
      <protection/>
    </xf>
    <xf numFmtId="0" fontId="22" fillId="33" borderId="10" xfId="0" applyNumberFormat="1" applyFont="1" applyFill="1" applyBorder="1" applyAlignment="1" applyProtection="1">
      <alignment horizontal="center" vertical="center"/>
      <protection/>
    </xf>
    <xf numFmtId="3" fontId="9" fillId="33" borderId="10" xfId="44" applyNumberFormat="1" applyFont="1" applyFill="1" applyBorder="1" applyAlignment="1" applyProtection="1">
      <alignment horizontal="right" vertical="center"/>
      <protection/>
    </xf>
    <xf numFmtId="3" fontId="9" fillId="33" borderId="10" xfId="0" applyNumberFormat="1" applyFont="1" applyFill="1" applyBorder="1" applyAlignment="1" applyProtection="1">
      <alignment horizontal="right" vertical="center"/>
      <protection/>
    </xf>
    <xf numFmtId="0" fontId="22" fillId="33" borderId="10" xfId="0" applyNumberFormat="1" applyFont="1" applyFill="1" applyBorder="1" applyAlignment="1" applyProtection="1">
      <alignment horizontal="left" vertical="center"/>
      <protection/>
    </xf>
    <xf numFmtId="0" fontId="9" fillId="33" borderId="10" xfId="0" applyNumberFormat="1" applyFont="1" applyFill="1" applyBorder="1" applyAlignment="1" applyProtection="1">
      <alignment horizontal="left" vertical="center"/>
      <protection/>
    </xf>
    <xf numFmtId="0" fontId="19" fillId="0" borderId="0" xfId="0" applyFont="1" applyFill="1" applyAlignment="1">
      <alignment horizontal="center"/>
    </xf>
    <xf numFmtId="0" fontId="19" fillId="0" borderId="0" xfId="0" applyFont="1" applyFill="1" applyAlignment="1">
      <alignment horizontal="center"/>
    </xf>
    <xf numFmtId="0" fontId="19" fillId="0" borderId="0" xfId="49" applyFont="1" applyFill="1" applyAlignment="1">
      <alignment horizontal="center"/>
      <protection/>
    </xf>
    <xf numFmtId="0" fontId="0" fillId="0" borderId="12" xfId="49" applyFont="1" applyFill="1" applyBorder="1" applyAlignment="1">
      <alignment horizontal="center" vertical="center" wrapText="1"/>
      <protection/>
    </xf>
    <xf numFmtId="0" fontId="0" fillId="0" borderId="27" xfId="49" applyFont="1" applyFill="1" applyBorder="1" applyAlignment="1">
      <alignment horizontal="center" vertical="center" wrapText="1"/>
      <protection/>
    </xf>
    <xf numFmtId="0" fontId="0" fillId="0" borderId="10" xfId="49" applyFont="1" applyFill="1" applyBorder="1" applyAlignment="1">
      <alignment horizontal="center" vertical="center"/>
      <protection/>
    </xf>
    <xf numFmtId="0" fontId="0" fillId="0" borderId="10" xfId="0" applyFont="1" applyFill="1" applyBorder="1" applyAlignment="1">
      <alignment horizontal="center" wrapText="1"/>
    </xf>
    <xf numFmtId="0" fontId="11" fillId="0" borderId="12" xfId="49" applyFont="1" applyFill="1" applyBorder="1" applyAlignment="1">
      <alignment horizontal="center" vertical="center" wrapText="1"/>
      <protection/>
    </xf>
    <xf numFmtId="0" fontId="11" fillId="0" borderId="27" xfId="49" applyFont="1" applyFill="1" applyBorder="1" applyAlignment="1">
      <alignment horizontal="center" vertical="center" wrapText="1"/>
      <protection/>
    </xf>
    <xf numFmtId="0" fontId="3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left" wrapText="1"/>
    </xf>
    <xf numFmtId="0" fontId="18" fillId="0" borderId="0" xfId="0" applyFont="1" applyFill="1" applyBorder="1" applyAlignment="1">
      <alignment horizontal="center" wrapText="1"/>
    </xf>
    <xf numFmtId="0" fontId="18" fillId="0" borderId="0" xfId="0" applyFont="1" applyFill="1" applyBorder="1" applyAlignment="1">
      <alignment horizontal="center" wrapText="1"/>
    </xf>
    <xf numFmtId="0" fontId="12" fillId="0" borderId="26" xfId="0" applyFont="1" applyFill="1" applyBorder="1" applyAlignment="1">
      <alignment horizontal="center"/>
    </xf>
    <xf numFmtId="0" fontId="12" fillId="0" borderId="26" xfId="0" applyFont="1" applyFill="1" applyBorder="1" applyAlignment="1">
      <alignment horizontal="center"/>
    </xf>
    <xf numFmtId="0" fontId="12" fillId="0" borderId="26" xfId="0" applyFont="1" applyFill="1" applyBorder="1" applyAlignment="1">
      <alignment horizontal="center"/>
    </xf>
    <xf numFmtId="0" fontId="31" fillId="0" borderId="0" xfId="0" applyFont="1" applyFill="1" applyAlignment="1">
      <alignment horizontal="center"/>
    </xf>
    <xf numFmtId="0" fontId="32" fillId="0" borderId="0" xfId="49" applyFont="1" applyFill="1" applyAlignment="1">
      <alignment horizontal="center"/>
      <protection/>
    </xf>
    <xf numFmtId="0" fontId="33" fillId="0" borderId="0" xfId="0" applyFont="1" applyFill="1" applyAlignment="1">
      <alignment horizontal="center"/>
    </xf>
    <xf numFmtId="0" fontId="33" fillId="0" borderId="0" xfId="0" applyFont="1" applyFill="1" applyAlignment="1">
      <alignment horizontal="center"/>
    </xf>
    <xf numFmtId="0" fontId="22" fillId="33" borderId="11" xfId="44" applyNumberFormat="1" applyFont="1" applyFill="1" applyBorder="1" applyAlignment="1" applyProtection="1">
      <alignment horizontal="center" vertical="center" wrapText="1"/>
      <protection/>
    </xf>
    <xf numFmtId="0" fontId="22" fillId="33" borderId="28" xfId="44" applyNumberFormat="1" applyFont="1" applyFill="1" applyBorder="1" applyAlignment="1" applyProtection="1">
      <alignment horizontal="center" vertical="center" wrapText="1"/>
      <protection/>
    </xf>
    <xf numFmtId="0" fontId="18" fillId="0" borderId="0" xfId="0" applyFont="1" applyFill="1" applyAlignment="1">
      <alignment horizontal="center" vertical="center" wrapText="1"/>
    </xf>
    <xf numFmtId="0" fontId="18" fillId="0" borderId="0" xfId="0" applyFont="1" applyFill="1" applyAlignment="1">
      <alignment horizontal="center" vertical="center" wrapText="1"/>
    </xf>
    <xf numFmtId="0" fontId="22" fillId="33" borderId="11" xfId="0" applyNumberFormat="1" applyFont="1" applyFill="1" applyBorder="1" applyAlignment="1" applyProtection="1">
      <alignment horizontal="center" vertical="center" wrapText="1"/>
      <protection/>
    </xf>
    <xf numFmtId="0" fontId="22" fillId="33" borderId="28" xfId="0" applyNumberFormat="1" applyFont="1" applyFill="1" applyBorder="1" applyAlignment="1" applyProtection="1">
      <alignment horizontal="center" vertical="center" wrapText="1"/>
      <protection/>
    </xf>
    <xf numFmtId="0" fontId="22" fillId="33" borderId="10" xfId="0" applyNumberFormat="1" applyFont="1" applyFill="1" applyBorder="1" applyAlignment="1" applyProtection="1">
      <alignment horizontal="center" vertical="center" wrapText="1"/>
      <protection/>
    </xf>
    <xf numFmtId="0" fontId="26" fillId="0" borderId="0" xfId="45" applyFont="1" applyFill="1" applyBorder="1" applyAlignment="1">
      <alignment horizontal="center" vertical="center"/>
      <protection/>
    </xf>
    <xf numFmtId="0" fontId="17" fillId="0" borderId="0" xfId="0" applyFont="1" applyFill="1" applyAlignment="1">
      <alignment horizontal="center"/>
    </xf>
    <xf numFmtId="0" fontId="17" fillId="0" borderId="0" xfId="0" applyFont="1" applyFill="1" applyAlignment="1">
      <alignment horizontal="center"/>
    </xf>
    <xf numFmtId="31" fontId="9" fillId="0" borderId="0" xfId="0" applyNumberFormat="1" applyFont="1" applyFill="1" applyAlignment="1">
      <alignment horizontal="center" vertical="center"/>
    </xf>
    <xf numFmtId="0" fontId="31"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vertical="center"/>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9" fillId="0" borderId="13" xfId="0" applyNumberFormat="1" applyFont="1" applyFill="1" applyBorder="1" applyAlignment="1" applyProtection="1">
      <alignment horizontal="right" vertical="center"/>
      <protection/>
    </xf>
    <xf numFmtId="0" fontId="0" fillId="0" borderId="26" xfId="43" applyFont="1" applyFill="1" applyBorder="1" applyAlignment="1">
      <alignment horizontal="left" vertical="center" wrapText="1" shrinkToFit="1"/>
      <protection/>
    </xf>
    <xf numFmtId="0" fontId="29" fillId="0" borderId="0" xfId="51" applyNumberFormat="1" applyFont="1" applyFill="1" applyBorder="1" applyAlignment="1" applyProtection="1">
      <alignment horizontal="center" vertical="center"/>
      <protection/>
    </xf>
    <xf numFmtId="0" fontId="13" fillId="0" borderId="14" xfId="51" applyNumberFormat="1" applyFont="1" applyFill="1" applyBorder="1" applyAlignment="1" applyProtection="1">
      <alignment horizontal="right" vertical="center"/>
      <protection/>
    </xf>
    <xf numFmtId="0" fontId="13" fillId="0" borderId="14" xfId="51" applyNumberFormat="1" applyFont="1" applyFill="1" applyBorder="1" applyAlignment="1" applyProtection="1">
      <alignment horizontal="left" vertical="center"/>
      <protection/>
    </xf>
    <xf numFmtId="0" fontId="18" fillId="0" borderId="0" xfId="47" applyFont="1" applyFill="1" applyBorder="1" applyAlignment="1">
      <alignment horizontal="center" vertical="center"/>
      <protection/>
    </xf>
    <xf numFmtId="0" fontId="10" fillId="0" borderId="0" xfId="47" applyFont="1" applyFill="1" applyBorder="1" applyAlignment="1">
      <alignment horizontal="center" vertical="center"/>
      <protection/>
    </xf>
    <xf numFmtId="0" fontId="15" fillId="0" borderId="0" xfId="0" applyFont="1" applyFill="1" applyBorder="1" applyAlignment="1">
      <alignment horizontal="left" vertical="center"/>
    </xf>
    <xf numFmtId="0" fontId="25" fillId="0" borderId="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4" fillId="0" borderId="0" xfId="0" applyFont="1" applyFill="1" applyAlignment="1">
      <alignment horizontal="center" vertical="center"/>
    </xf>
    <xf numFmtId="0" fontId="35" fillId="0" borderId="0" xfId="48" applyFont="1" applyFill="1" applyAlignment="1">
      <alignment horizontal="center" vertical="center"/>
      <protection/>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2" xfId="42"/>
    <cellStyle name="常规 3" xfId="43"/>
    <cellStyle name="常规 4" xfId="44"/>
    <cellStyle name="常规 4 2 2" xfId="45"/>
    <cellStyle name="常规 5" xfId="46"/>
    <cellStyle name="常规_2013年国有资本经营预算完成情况表" xfId="47"/>
    <cellStyle name="常规_Sheet1" xfId="48"/>
    <cellStyle name="常规_表三" xfId="49"/>
    <cellStyle name="常规_企业职工养老保险预算表 (2)" xfId="50"/>
    <cellStyle name="常规_企业职工养老保险预算表 (2) 2" xfId="51"/>
    <cellStyle name="常规_全省收入"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dxfs count="10">
    <dxf>
      <font>
        <b val="0"/>
        <i val="0"/>
        <color indexed="9"/>
      </font>
    </dxf>
    <dxf>
      <font>
        <b val="0"/>
        <color indexed="9"/>
      </font>
    </dxf>
    <dxf>
      <font>
        <b val="0"/>
        <i val="0"/>
        <color indexed="9"/>
      </font>
    </dxf>
    <dxf>
      <font>
        <b val="0"/>
        <color indexed="9"/>
      </font>
    </dxf>
    <dxf>
      <font>
        <b val="0"/>
        <i val="0"/>
        <color indexed="9"/>
      </font>
    </dxf>
    <dxf>
      <font>
        <b val="0"/>
        <color indexed="9"/>
      </font>
    </dxf>
    <dxf>
      <font>
        <b val="0"/>
        <i val="0"/>
        <color indexed="9"/>
      </font>
    </dxf>
    <dxf>
      <font>
        <b val="0"/>
        <color indexed="9"/>
      </font>
    </dxf>
    <dxf>
      <font>
        <b val="0"/>
        <color rgb="FFFFFFFF"/>
      </font>
      <border/>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G13" sqref="G13"/>
    </sheetView>
  </sheetViews>
  <sheetFormatPr defaultColWidth="9.00390625" defaultRowHeight="14.25"/>
  <cols>
    <col min="1" max="1" width="39.125" style="2" customWidth="1"/>
    <col min="2" max="2" width="41.75390625" style="2" customWidth="1"/>
    <col min="3" max="16384" width="9.00390625" style="2" customWidth="1"/>
  </cols>
  <sheetData>
    <row r="1" ht="26.25" customHeight="1">
      <c r="A1" s="130" t="s">
        <v>1025</v>
      </c>
    </row>
    <row r="2" spans="1:2" ht="40.5" customHeight="1">
      <c r="A2" s="209" t="s">
        <v>763</v>
      </c>
      <c r="B2" s="210"/>
    </row>
    <row r="3" ht="48" customHeight="1">
      <c r="B3" s="3" t="s">
        <v>3</v>
      </c>
    </row>
    <row r="4" spans="1:2" ht="24.75" customHeight="1">
      <c r="A4" s="4" t="s">
        <v>449</v>
      </c>
      <c r="B4" s="5" t="s">
        <v>441</v>
      </c>
    </row>
    <row r="5" spans="1:2" ht="24.75" customHeight="1">
      <c r="A5" s="6" t="s">
        <v>477</v>
      </c>
      <c r="B5" s="7">
        <v>87379</v>
      </c>
    </row>
    <row r="6" spans="1:2" ht="24.75" customHeight="1">
      <c r="A6" s="6" t="s">
        <v>478</v>
      </c>
      <c r="B6" s="7">
        <v>511554</v>
      </c>
    </row>
    <row r="7" spans="1:2" ht="24.75" customHeight="1">
      <c r="A7" s="8" t="s">
        <v>445</v>
      </c>
      <c r="B7" s="7">
        <v>10834</v>
      </c>
    </row>
    <row r="8" spans="1:2" ht="24.75" customHeight="1">
      <c r="A8" s="8" t="s">
        <v>446</v>
      </c>
      <c r="B8" s="7">
        <v>438570</v>
      </c>
    </row>
    <row r="9" spans="1:2" ht="24.75" customHeight="1">
      <c r="A9" s="8" t="s">
        <v>447</v>
      </c>
      <c r="B9" s="7">
        <v>62150</v>
      </c>
    </row>
    <row r="10" spans="1:2" ht="24.75" customHeight="1">
      <c r="A10" s="6" t="s">
        <v>479</v>
      </c>
      <c r="B10" s="7">
        <v>28369</v>
      </c>
    </row>
    <row r="11" spans="1:2" ht="24.75" customHeight="1">
      <c r="A11" s="6" t="s">
        <v>480</v>
      </c>
      <c r="B11" s="7">
        <v>50000</v>
      </c>
    </row>
    <row r="12" spans="1:2" ht="24.75" customHeight="1">
      <c r="A12" s="6" t="s">
        <v>481</v>
      </c>
      <c r="B12" s="7">
        <v>77044</v>
      </c>
    </row>
    <row r="13" spans="1:2" ht="24.75" customHeight="1">
      <c r="A13" s="6" t="s">
        <v>482</v>
      </c>
      <c r="B13" s="7"/>
    </row>
    <row r="14" spans="1:2" ht="24.75" customHeight="1">
      <c r="A14" s="9" t="s">
        <v>448</v>
      </c>
      <c r="B14" s="10">
        <f>B5+B6+B10+B11+B12</f>
        <v>754346</v>
      </c>
    </row>
  </sheetData>
  <sheetProtection/>
  <mergeCells count="1">
    <mergeCell ref="A2:B2"/>
  </mergeCells>
  <printOptions/>
  <pageMargins left="0.7086614173228347" right="0.7086614173228347"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zoomScalePageLayoutView="0" workbookViewId="0" topLeftCell="A1">
      <selection activeCell="C21" sqref="C21"/>
    </sheetView>
  </sheetViews>
  <sheetFormatPr defaultColWidth="9.00390625" defaultRowHeight="14.25"/>
  <cols>
    <col min="1" max="1" width="32.875" style="74" customWidth="1"/>
    <col min="2" max="2" width="17.00390625" style="81" customWidth="1"/>
    <col min="3" max="3" width="29.75390625" style="74" customWidth="1"/>
    <col min="4" max="4" width="11.00390625" style="81" customWidth="1"/>
    <col min="5" max="5" width="8.375" style="74" customWidth="1"/>
    <col min="6" max="16384" width="9.00390625" style="74" customWidth="1"/>
  </cols>
  <sheetData>
    <row r="1" spans="1:4" ht="15.75" customHeight="1">
      <c r="A1" s="202" t="s">
        <v>1029</v>
      </c>
      <c r="B1" s="72"/>
      <c r="C1" s="73"/>
      <c r="D1" s="72"/>
    </row>
    <row r="2" spans="1:4" ht="20.25" customHeight="1">
      <c r="A2" s="237" t="s">
        <v>917</v>
      </c>
      <c r="B2" s="237"/>
      <c r="C2" s="237"/>
      <c r="D2" s="237"/>
    </row>
    <row r="3" spans="1:4" ht="15.75" customHeight="1">
      <c r="A3" s="73"/>
      <c r="B3" s="72"/>
      <c r="C3" s="73"/>
      <c r="D3" s="75" t="s">
        <v>0</v>
      </c>
    </row>
    <row r="4" spans="1:4" s="77" customFormat="1" ht="21" customHeight="1">
      <c r="A4" s="76" t="s">
        <v>428</v>
      </c>
      <c r="B4" s="76" t="s">
        <v>430</v>
      </c>
      <c r="C4" s="76" t="s">
        <v>428</v>
      </c>
      <c r="D4" s="76" t="s">
        <v>429</v>
      </c>
    </row>
    <row r="5" spans="1:4" ht="17.25" customHeight="1">
      <c r="A5" s="78" t="s">
        <v>885</v>
      </c>
      <c r="B5" s="71">
        <v>87379</v>
      </c>
      <c r="C5" s="78" t="s">
        <v>573</v>
      </c>
      <c r="D5" s="71">
        <v>652137</v>
      </c>
    </row>
    <row r="6" spans="1:4" ht="18.75" customHeight="1">
      <c r="A6" s="78" t="s">
        <v>886</v>
      </c>
      <c r="B6" s="71">
        <v>511554</v>
      </c>
      <c r="C6" s="78" t="s">
        <v>902</v>
      </c>
      <c r="D6" s="71">
        <v>6367</v>
      </c>
    </row>
    <row r="7" spans="1:4" ht="13.5" customHeight="1">
      <c r="A7" s="78" t="s">
        <v>445</v>
      </c>
      <c r="B7" s="71">
        <v>10834</v>
      </c>
      <c r="C7" s="79" t="s">
        <v>475</v>
      </c>
      <c r="D7" s="71">
        <v>0</v>
      </c>
    </row>
    <row r="8" spans="1:4" ht="15.75" customHeight="1">
      <c r="A8" s="79" t="s">
        <v>574</v>
      </c>
      <c r="B8" s="71">
        <v>2100</v>
      </c>
      <c r="C8" s="79" t="s">
        <v>476</v>
      </c>
      <c r="D8" s="71">
        <v>6367</v>
      </c>
    </row>
    <row r="9" spans="1:4" ht="15.75" customHeight="1">
      <c r="A9" s="79" t="s">
        <v>575</v>
      </c>
      <c r="B9" s="71">
        <v>1175</v>
      </c>
      <c r="C9" s="79"/>
      <c r="D9" s="71"/>
    </row>
    <row r="10" spans="1:4" ht="15.75" customHeight="1">
      <c r="A10" s="79" t="s">
        <v>576</v>
      </c>
      <c r="B10" s="71">
        <v>3500</v>
      </c>
      <c r="C10" s="79"/>
      <c r="D10" s="71"/>
    </row>
    <row r="11" spans="1:4" ht="15.75" customHeight="1">
      <c r="A11" s="79" t="s">
        <v>577</v>
      </c>
      <c r="B11" s="71">
        <v>11</v>
      </c>
      <c r="C11" s="79"/>
      <c r="D11" s="71"/>
    </row>
    <row r="12" spans="1:4" ht="15.75" customHeight="1">
      <c r="A12" s="79" t="s">
        <v>578</v>
      </c>
      <c r="B12" s="71">
        <v>3291</v>
      </c>
      <c r="C12" s="79"/>
      <c r="D12" s="71"/>
    </row>
    <row r="13" spans="1:4" ht="15.75" customHeight="1">
      <c r="A13" s="79" t="s">
        <v>672</v>
      </c>
      <c r="B13" s="71">
        <v>757</v>
      </c>
      <c r="C13" s="79"/>
      <c r="D13" s="71"/>
    </row>
    <row r="14" spans="1:6" ht="21" customHeight="1">
      <c r="A14" s="78" t="s">
        <v>446</v>
      </c>
      <c r="B14" s="71">
        <v>438570</v>
      </c>
      <c r="C14" s="78"/>
      <c r="D14" s="71"/>
      <c r="E14" s="80"/>
      <c r="F14" s="80"/>
    </row>
    <row r="15" spans="1:4" ht="15.75" customHeight="1">
      <c r="A15" s="79" t="s">
        <v>579</v>
      </c>
      <c r="B15" s="71">
        <v>600</v>
      </c>
      <c r="C15" s="79"/>
      <c r="D15" s="71"/>
    </row>
    <row r="16" spans="1:4" ht="15.75" customHeight="1">
      <c r="A16" s="79" t="s">
        <v>580</v>
      </c>
      <c r="B16" s="71">
        <v>102417</v>
      </c>
      <c r="C16" s="79"/>
      <c r="D16" s="71"/>
    </row>
    <row r="17" spans="1:4" ht="15.75" customHeight="1">
      <c r="A17" s="79" t="s">
        <v>581</v>
      </c>
      <c r="B17" s="71">
        <v>38455</v>
      </c>
      <c r="C17" s="79"/>
      <c r="D17" s="71"/>
    </row>
    <row r="18" spans="1:4" ht="15.75" customHeight="1">
      <c r="A18" s="79" t="s">
        <v>582</v>
      </c>
      <c r="B18" s="71">
        <v>6905</v>
      </c>
      <c r="C18" s="79"/>
      <c r="D18" s="71"/>
    </row>
    <row r="19" spans="1:4" ht="15.75" customHeight="1">
      <c r="A19" s="79" t="s">
        <v>583</v>
      </c>
      <c r="B19" s="71">
        <v>-1257</v>
      </c>
      <c r="C19" s="79"/>
      <c r="D19" s="71"/>
    </row>
    <row r="20" spans="1:4" ht="15.75" customHeight="1">
      <c r="A20" s="79" t="s">
        <v>584</v>
      </c>
      <c r="B20" s="71">
        <v>2321</v>
      </c>
      <c r="C20" s="79"/>
      <c r="D20" s="71"/>
    </row>
    <row r="21" spans="1:4" ht="15.75" customHeight="1">
      <c r="A21" s="79" t="s">
        <v>585</v>
      </c>
      <c r="B21" s="71">
        <v>5605</v>
      </c>
      <c r="C21" s="79"/>
      <c r="D21" s="71"/>
    </row>
    <row r="22" spans="1:4" ht="15.75" customHeight="1">
      <c r="A22" s="79" t="s">
        <v>586</v>
      </c>
      <c r="B22" s="71">
        <v>18572</v>
      </c>
      <c r="C22" s="79"/>
      <c r="D22" s="71"/>
    </row>
    <row r="23" spans="1:4" ht="15.75" customHeight="1">
      <c r="A23" s="79" t="s">
        <v>587</v>
      </c>
      <c r="B23" s="71">
        <v>260</v>
      </c>
      <c r="C23" s="79"/>
      <c r="D23" s="71"/>
    </row>
    <row r="24" spans="1:4" ht="15.75" customHeight="1">
      <c r="A24" s="79" t="s">
        <v>588</v>
      </c>
      <c r="B24" s="71">
        <v>20101</v>
      </c>
      <c r="C24" s="79"/>
      <c r="D24" s="71"/>
    </row>
    <row r="25" spans="1:4" ht="15.75" customHeight="1">
      <c r="A25" s="79" t="s">
        <v>887</v>
      </c>
      <c r="B25" s="71">
        <v>1924</v>
      </c>
      <c r="C25" s="79"/>
      <c r="D25" s="71"/>
    </row>
    <row r="26" spans="1:4" ht="15.75" customHeight="1">
      <c r="A26" s="79" t="s">
        <v>888</v>
      </c>
      <c r="B26" s="71">
        <v>51523</v>
      </c>
      <c r="C26" s="79"/>
      <c r="D26" s="71"/>
    </row>
    <row r="27" spans="1:4" ht="15.75" customHeight="1">
      <c r="A27" s="79" t="s">
        <v>889</v>
      </c>
      <c r="B27" s="71">
        <v>160</v>
      </c>
      <c r="C27" s="79"/>
      <c r="D27" s="71"/>
    </row>
    <row r="28" spans="1:4" ht="15.75" customHeight="1">
      <c r="A28" s="79" t="s">
        <v>890</v>
      </c>
      <c r="B28" s="71">
        <v>1040</v>
      </c>
      <c r="C28" s="79"/>
      <c r="D28" s="71"/>
    </row>
    <row r="29" spans="1:4" ht="15.75" customHeight="1">
      <c r="A29" s="79" t="s">
        <v>891</v>
      </c>
      <c r="B29" s="71">
        <v>33321</v>
      </c>
      <c r="C29" s="79"/>
      <c r="D29" s="71"/>
    </row>
    <row r="30" spans="1:4" ht="15.75" customHeight="1">
      <c r="A30" s="79" t="s">
        <v>892</v>
      </c>
      <c r="B30" s="71">
        <v>72484</v>
      </c>
      <c r="C30" s="79"/>
      <c r="D30" s="71"/>
    </row>
    <row r="31" spans="1:4" ht="15.75" customHeight="1">
      <c r="A31" s="79" t="s">
        <v>893</v>
      </c>
      <c r="B31" s="71">
        <v>413</v>
      </c>
      <c r="C31" s="79"/>
      <c r="D31" s="71"/>
    </row>
    <row r="32" spans="1:4" ht="15.75" customHeight="1">
      <c r="A32" s="79" t="s">
        <v>894</v>
      </c>
      <c r="B32" s="71">
        <v>38935</v>
      </c>
      <c r="C32" s="79"/>
      <c r="D32" s="71"/>
    </row>
    <row r="33" spans="1:4" ht="15.75" customHeight="1">
      <c r="A33" s="79" t="s">
        <v>895</v>
      </c>
      <c r="B33" s="71">
        <v>8928</v>
      </c>
      <c r="C33" s="79"/>
      <c r="D33" s="71"/>
    </row>
    <row r="34" spans="1:4" ht="15.75" customHeight="1">
      <c r="A34" s="79" t="s">
        <v>896</v>
      </c>
      <c r="B34" s="71">
        <v>1946</v>
      </c>
      <c r="C34" s="79"/>
      <c r="D34" s="71"/>
    </row>
    <row r="35" spans="1:4" ht="15.75" customHeight="1">
      <c r="A35" s="79" t="s">
        <v>897</v>
      </c>
      <c r="B35" s="71">
        <v>104</v>
      </c>
      <c r="C35" s="79"/>
      <c r="D35" s="71"/>
    </row>
    <row r="36" spans="1:4" ht="14.25">
      <c r="A36" s="79" t="s">
        <v>898</v>
      </c>
      <c r="B36" s="71">
        <v>1000</v>
      </c>
      <c r="C36" s="78" t="s">
        <v>563</v>
      </c>
      <c r="D36" s="71">
        <v>67244</v>
      </c>
    </row>
    <row r="37" spans="1:4" ht="14.25">
      <c r="A37" s="79" t="s">
        <v>589</v>
      </c>
      <c r="B37" s="71">
        <v>32813</v>
      </c>
      <c r="C37" s="78" t="s">
        <v>907</v>
      </c>
      <c r="D37" s="71">
        <v>67244</v>
      </c>
    </row>
    <row r="38" spans="1:4" ht="14.25">
      <c r="A38" s="78" t="s">
        <v>447</v>
      </c>
      <c r="B38" s="71">
        <v>62150</v>
      </c>
      <c r="C38" s="79" t="s">
        <v>908</v>
      </c>
      <c r="D38" s="71">
        <v>67244</v>
      </c>
    </row>
    <row r="39" spans="1:4" ht="14.25">
      <c r="A39" s="78" t="s">
        <v>903</v>
      </c>
      <c r="B39" s="71">
        <v>0</v>
      </c>
      <c r="C39" s="79" t="s">
        <v>909</v>
      </c>
      <c r="D39" s="71">
        <v>0</v>
      </c>
    </row>
    <row r="40" spans="1:4" ht="14.25">
      <c r="A40" s="78" t="s">
        <v>904</v>
      </c>
      <c r="B40" s="71">
        <v>28369</v>
      </c>
      <c r="C40" s="79" t="s">
        <v>910</v>
      </c>
      <c r="D40" s="71">
        <v>0</v>
      </c>
    </row>
    <row r="41" spans="1:4" ht="14.25">
      <c r="A41" s="78" t="s">
        <v>905</v>
      </c>
      <c r="B41" s="71">
        <v>50000</v>
      </c>
      <c r="C41" s="79" t="s">
        <v>911</v>
      </c>
      <c r="D41" s="71">
        <v>0</v>
      </c>
    </row>
    <row r="42" spans="1:4" ht="14.25">
      <c r="A42" s="79" t="s">
        <v>906</v>
      </c>
      <c r="B42" s="71">
        <v>50000</v>
      </c>
      <c r="C42" s="79"/>
      <c r="D42" s="71"/>
    </row>
    <row r="43" spans="1:4" ht="14.25">
      <c r="A43" s="78" t="s">
        <v>624</v>
      </c>
      <c r="B43" s="71">
        <v>77044</v>
      </c>
      <c r="C43" s="78" t="s">
        <v>914</v>
      </c>
      <c r="D43" s="71">
        <v>28598</v>
      </c>
    </row>
    <row r="44" spans="1:4" ht="14.25">
      <c r="A44" s="78" t="s">
        <v>912</v>
      </c>
      <c r="B44" s="71">
        <v>77044</v>
      </c>
      <c r="C44" s="78" t="s">
        <v>915</v>
      </c>
      <c r="D44" s="71">
        <v>28598</v>
      </c>
    </row>
    <row r="45" spans="1:4" ht="14.25">
      <c r="A45" s="79" t="s">
        <v>913</v>
      </c>
      <c r="B45" s="71">
        <v>77044</v>
      </c>
      <c r="C45" s="78" t="s">
        <v>916</v>
      </c>
      <c r="D45" s="71">
        <v>0</v>
      </c>
    </row>
    <row r="46" spans="1:4" ht="14.25">
      <c r="A46" s="70" t="s">
        <v>448</v>
      </c>
      <c r="B46" s="71">
        <v>754346</v>
      </c>
      <c r="C46" s="70" t="s">
        <v>487</v>
      </c>
      <c r="D46" s="71">
        <v>754346</v>
      </c>
    </row>
  </sheetData>
  <sheetProtection/>
  <mergeCells count="1">
    <mergeCell ref="A2:D2"/>
  </mergeCells>
  <conditionalFormatting sqref="A4:A8 B1:D8 A14:B14 A36:D65536">
    <cfRule type="cellIs" priority="10" dxfId="8" operator="equal" stopIfTrue="1">
      <formula>0</formula>
    </cfRule>
  </conditionalFormatting>
  <conditionalFormatting sqref="A5:B8 A14:B14">
    <cfRule type="cellIs" priority="9" dxfId="9" operator="equal" stopIfTrue="1">
      <formula>0</formula>
    </cfRule>
  </conditionalFormatting>
  <conditionalFormatting sqref="A9:D13">
    <cfRule type="cellIs" priority="4" dxfId="8" operator="equal" stopIfTrue="1">
      <formula>0</formula>
    </cfRule>
  </conditionalFormatting>
  <conditionalFormatting sqref="A9:B13">
    <cfRule type="cellIs" priority="3" dxfId="9" operator="equal" stopIfTrue="1">
      <formula>0</formula>
    </cfRule>
  </conditionalFormatting>
  <conditionalFormatting sqref="A15:D35">
    <cfRule type="cellIs" priority="2" dxfId="8" operator="equal" stopIfTrue="1">
      <formula>0</formula>
    </cfRule>
  </conditionalFormatting>
  <conditionalFormatting sqref="A15:B35">
    <cfRule type="cellIs" priority="1" dxfId="9" operator="equal" stopIfTrue="1">
      <formula>0</formula>
    </cfRule>
  </conditionalFormatting>
  <printOptions/>
  <pageMargins left="0.7480314960629921" right="0.7480314960629921" top="0.984251968503937" bottom="0.984251968503937" header="0.5118110236220472" footer="0.5118110236220472"/>
  <pageSetup fitToHeight="0"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B56"/>
  <sheetViews>
    <sheetView zoomScalePageLayoutView="0" workbookViewId="0" topLeftCell="A1">
      <selection activeCell="D18" sqref="D18"/>
    </sheetView>
  </sheetViews>
  <sheetFormatPr defaultColWidth="9.00390625" defaultRowHeight="14.25"/>
  <cols>
    <col min="1" max="1" width="41.875" style="88" customWidth="1"/>
    <col min="2" max="2" width="37.25390625" style="33" customWidth="1"/>
    <col min="3" max="16384" width="9.00390625" style="33" customWidth="1"/>
  </cols>
  <sheetData>
    <row r="1" ht="17.25" customHeight="1">
      <c r="A1" s="88" t="s">
        <v>1030</v>
      </c>
    </row>
    <row r="2" spans="1:2" s="34" customFormat="1" ht="25.5" customHeight="1">
      <c r="A2" s="238" t="s">
        <v>919</v>
      </c>
      <c r="B2" s="239"/>
    </row>
    <row r="3" spans="1:2" ht="15.75" customHeight="1">
      <c r="A3" s="82"/>
      <c r="B3" s="83" t="s">
        <v>0</v>
      </c>
    </row>
    <row r="4" spans="1:2" ht="36.75" customHeight="1">
      <c r="A4" s="84" t="s">
        <v>1</v>
      </c>
      <c r="B4" s="85" t="s">
        <v>918</v>
      </c>
    </row>
    <row r="5" spans="1:2" ht="18.75" customHeight="1">
      <c r="A5" s="78" t="s">
        <v>445</v>
      </c>
      <c r="B5" s="71">
        <v>10834</v>
      </c>
    </row>
    <row r="6" spans="1:2" ht="18.75" customHeight="1">
      <c r="A6" s="79" t="s">
        <v>574</v>
      </c>
      <c r="B6" s="71">
        <v>2100</v>
      </c>
    </row>
    <row r="7" spans="1:2" ht="18.75" customHeight="1">
      <c r="A7" s="79" t="s">
        <v>575</v>
      </c>
      <c r="B7" s="71">
        <v>1175</v>
      </c>
    </row>
    <row r="8" spans="1:2" ht="18.75" customHeight="1">
      <c r="A8" s="79" t="s">
        <v>576</v>
      </c>
      <c r="B8" s="71">
        <v>3500</v>
      </c>
    </row>
    <row r="9" spans="1:2" ht="18.75" customHeight="1">
      <c r="A9" s="79" t="s">
        <v>577</v>
      </c>
      <c r="B9" s="71">
        <v>11</v>
      </c>
    </row>
    <row r="10" spans="1:2" ht="18.75" customHeight="1">
      <c r="A10" s="79" t="s">
        <v>578</v>
      </c>
      <c r="B10" s="71">
        <v>3291</v>
      </c>
    </row>
    <row r="11" spans="1:2" ht="18.75" customHeight="1">
      <c r="A11" s="79" t="s">
        <v>672</v>
      </c>
      <c r="B11" s="71">
        <v>757</v>
      </c>
    </row>
    <row r="12" spans="1:2" s="86" customFormat="1" ht="18.75" customHeight="1">
      <c r="A12" s="78" t="s">
        <v>446</v>
      </c>
      <c r="B12" s="71">
        <v>438570</v>
      </c>
    </row>
    <row r="13" spans="1:2" s="87" customFormat="1" ht="18.75" customHeight="1">
      <c r="A13" s="79" t="s">
        <v>579</v>
      </c>
      <c r="B13" s="71">
        <v>600</v>
      </c>
    </row>
    <row r="14" spans="1:2" ht="18.75" customHeight="1">
      <c r="A14" s="79" t="s">
        <v>580</v>
      </c>
      <c r="B14" s="71">
        <v>102417</v>
      </c>
    </row>
    <row r="15" spans="1:2" ht="18.75" customHeight="1">
      <c r="A15" s="79" t="s">
        <v>581</v>
      </c>
      <c r="B15" s="71">
        <v>38455</v>
      </c>
    </row>
    <row r="16" spans="1:2" ht="18.75" customHeight="1">
      <c r="A16" s="79" t="s">
        <v>582</v>
      </c>
      <c r="B16" s="71">
        <v>6905</v>
      </c>
    </row>
    <row r="17" spans="1:2" ht="18.75" customHeight="1">
      <c r="A17" s="79" t="s">
        <v>583</v>
      </c>
      <c r="B17" s="71">
        <v>-1257</v>
      </c>
    </row>
    <row r="18" spans="1:2" ht="18.75" customHeight="1">
      <c r="A18" s="79" t="s">
        <v>584</v>
      </c>
      <c r="B18" s="71">
        <v>2321</v>
      </c>
    </row>
    <row r="19" spans="1:2" ht="18.75" customHeight="1">
      <c r="A19" s="79" t="s">
        <v>585</v>
      </c>
      <c r="B19" s="71">
        <v>5605</v>
      </c>
    </row>
    <row r="20" spans="1:2" ht="18.75" customHeight="1">
      <c r="A20" s="79" t="s">
        <v>586</v>
      </c>
      <c r="B20" s="71">
        <v>18572</v>
      </c>
    </row>
    <row r="21" spans="1:2" ht="18.75" customHeight="1">
      <c r="A21" s="79" t="s">
        <v>587</v>
      </c>
      <c r="B21" s="71">
        <v>260</v>
      </c>
    </row>
    <row r="22" spans="1:2" ht="18.75" customHeight="1">
      <c r="A22" s="79" t="s">
        <v>588</v>
      </c>
      <c r="B22" s="71">
        <v>20101</v>
      </c>
    </row>
    <row r="23" spans="1:2" ht="18.75" customHeight="1">
      <c r="A23" s="79" t="s">
        <v>887</v>
      </c>
      <c r="B23" s="71">
        <v>1924</v>
      </c>
    </row>
    <row r="24" spans="1:2" ht="18.75" customHeight="1">
      <c r="A24" s="79" t="s">
        <v>888</v>
      </c>
      <c r="B24" s="71">
        <v>51523</v>
      </c>
    </row>
    <row r="25" spans="1:2" ht="18.75" customHeight="1">
      <c r="A25" s="79" t="s">
        <v>889</v>
      </c>
      <c r="B25" s="71">
        <v>160</v>
      </c>
    </row>
    <row r="26" spans="1:2" ht="18.75" customHeight="1">
      <c r="A26" s="79" t="s">
        <v>890</v>
      </c>
      <c r="B26" s="71">
        <v>1040</v>
      </c>
    </row>
    <row r="27" spans="1:2" ht="18.75" customHeight="1">
      <c r="A27" s="79" t="s">
        <v>891</v>
      </c>
      <c r="B27" s="71">
        <v>33321</v>
      </c>
    </row>
    <row r="28" spans="1:2" ht="18.75" customHeight="1">
      <c r="A28" s="79" t="s">
        <v>892</v>
      </c>
      <c r="B28" s="71">
        <v>72484</v>
      </c>
    </row>
    <row r="29" spans="1:2" ht="18.75" customHeight="1">
      <c r="A29" s="79" t="s">
        <v>893</v>
      </c>
      <c r="B29" s="71">
        <v>413</v>
      </c>
    </row>
    <row r="30" spans="1:2" ht="18.75" customHeight="1">
      <c r="A30" s="79" t="s">
        <v>894</v>
      </c>
      <c r="B30" s="71">
        <v>38935</v>
      </c>
    </row>
    <row r="31" spans="1:2" s="86" customFormat="1" ht="18.75" customHeight="1">
      <c r="A31" s="79" t="s">
        <v>895</v>
      </c>
      <c r="B31" s="71">
        <v>8928</v>
      </c>
    </row>
    <row r="32" spans="1:2" ht="18.75" customHeight="1">
      <c r="A32" s="79" t="s">
        <v>896</v>
      </c>
      <c r="B32" s="71">
        <v>1946</v>
      </c>
    </row>
    <row r="33" spans="1:2" ht="18.75" customHeight="1">
      <c r="A33" s="79" t="s">
        <v>897</v>
      </c>
      <c r="B33" s="71">
        <v>104</v>
      </c>
    </row>
    <row r="34" spans="1:2" ht="18.75" customHeight="1">
      <c r="A34" s="79" t="s">
        <v>898</v>
      </c>
      <c r="B34" s="71">
        <v>1000</v>
      </c>
    </row>
    <row r="35" spans="1:2" ht="18.75" customHeight="1">
      <c r="A35" s="79" t="s">
        <v>589</v>
      </c>
      <c r="B35" s="71">
        <v>32813</v>
      </c>
    </row>
    <row r="36" spans="1:2" ht="18.75" customHeight="1">
      <c r="A36" s="78" t="s">
        <v>447</v>
      </c>
      <c r="B36" s="71">
        <v>62150</v>
      </c>
    </row>
    <row r="37" spans="1:2" ht="18.75" customHeight="1">
      <c r="A37" s="79" t="s">
        <v>590</v>
      </c>
      <c r="B37" s="71">
        <v>2395</v>
      </c>
    </row>
    <row r="38" spans="1:2" ht="18.75" customHeight="1">
      <c r="A38" s="79" t="s">
        <v>591</v>
      </c>
      <c r="B38" s="71">
        <v>0</v>
      </c>
    </row>
    <row r="39" spans="1:2" ht="18.75" customHeight="1">
      <c r="A39" s="79" t="s">
        <v>592</v>
      </c>
      <c r="B39" s="71">
        <v>20</v>
      </c>
    </row>
    <row r="40" spans="1:2" ht="18.75" customHeight="1">
      <c r="A40" s="79" t="s">
        <v>593</v>
      </c>
      <c r="B40" s="71">
        <v>2017</v>
      </c>
    </row>
    <row r="41" spans="1:2" ht="18.75" customHeight="1">
      <c r="A41" s="79" t="s">
        <v>594</v>
      </c>
      <c r="B41" s="71">
        <v>1804</v>
      </c>
    </row>
    <row r="42" spans="1:2" ht="18.75" customHeight="1">
      <c r="A42" s="79" t="s">
        <v>595</v>
      </c>
      <c r="B42" s="71">
        <v>863</v>
      </c>
    </row>
    <row r="43" spans="1:2" ht="18.75" customHeight="1">
      <c r="A43" s="79" t="s">
        <v>899</v>
      </c>
      <c r="B43" s="71">
        <v>1188</v>
      </c>
    </row>
    <row r="44" spans="1:2" ht="18.75" customHeight="1">
      <c r="A44" s="79" t="s">
        <v>596</v>
      </c>
      <c r="B44" s="71">
        <v>8483</v>
      </c>
    </row>
    <row r="45" spans="1:2" ht="18.75" customHeight="1">
      <c r="A45" s="79" t="s">
        <v>900</v>
      </c>
      <c r="B45" s="71">
        <v>1154</v>
      </c>
    </row>
    <row r="46" spans="1:2" ht="18.75" customHeight="1">
      <c r="A46" s="79" t="s">
        <v>597</v>
      </c>
      <c r="B46" s="71">
        <v>15199</v>
      </c>
    </row>
    <row r="47" spans="1:2" ht="18.75" customHeight="1">
      <c r="A47" s="79" t="s">
        <v>598</v>
      </c>
      <c r="B47" s="71">
        <v>430</v>
      </c>
    </row>
    <row r="48" spans="1:2" ht="18.75" customHeight="1">
      <c r="A48" s="79" t="s">
        <v>599</v>
      </c>
      <c r="B48" s="71">
        <v>15590</v>
      </c>
    </row>
    <row r="49" spans="1:2" ht="18.75" customHeight="1">
      <c r="A49" s="79" t="s">
        <v>600</v>
      </c>
      <c r="B49" s="71">
        <v>4719</v>
      </c>
    </row>
    <row r="50" spans="1:2" ht="18.75" customHeight="1">
      <c r="A50" s="79" t="s">
        <v>601</v>
      </c>
      <c r="B50" s="71">
        <v>66</v>
      </c>
    </row>
    <row r="51" spans="1:2" ht="18.75" customHeight="1">
      <c r="A51" s="79" t="s">
        <v>602</v>
      </c>
      <c r="B51" s="71">
        <v>891</v>
      </c>
    </row>
    <row r="52" spans="1:2" ht="14.25">
      <c r="A52" s="79" t="s">
        <v>603</v>
      </c>
      <c r="B52" s="71">
        <v>147</v>
      </c>
    </row>
    <row r="53" spans="1:2" ht="14.25">
      <c r="A53" s="79" t="s">
        <v>901</v>
      </c>
      <c r="B53" s="71">
        <v>446</v>
      </c>
    </row>
    <row r="54" spans="1:2" ht="14.25">
      <c r="A54" s="79" t="s">
        <v>604</v>
      </c>
      <c r="B54" s="71">
        <v>3781</v>
      </c>
    </row>
    <row r="55" spans="1:2" ht="14.25">
      <c r="A55" s="79" t="s">
        <v>605</v>
      </c>
      <c r="B55" s="71">
        <v>35</v>
      </c>
    </row>
    <row r="56" spans="1:2" ht="14.25">
      <c r="A56" s="79" t="s">
        <v>606</v>
      </c>
      <c r="B56" s="71">
        <v>2922</v>
      </c>
    </row>
  </sheetData>
  <sheetProtection/>
  <mergeCells count="1">
    <mergeCell ref="A2:B2"/>
  </mergeCells>
  <conditionalFormatting sqref="A5:B56">
    <cfRule type="cellIs" priority="2" dxfId="8" operator="equal" stopIfTrue="1">
      <formula>0</formula>
    </cfRule>
  </conditionalFormatting>
  <conditionalFormatting sqref="A5:B31">
    <cfRule type="cellIs" priority="1" dxfId="9" operator="equal" stopIfTrue="1">
      <formula>0</formula>
    </cfRule>
  </conditionalFormatting>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IT11"/>
  <sheetViews>
    <sheetView zoomScalePageLayoutView="0" workbookViewId="0" topLeftCell="A1">
      <selection activeCell="B10" sqref="B10"/>
    </sheetView>
  </sheetViews>
  <sheetFormatPr defaultColWidth="9.00390625" defaultRowHeight="14.25"/>
  <cols>
    <col min="1" max="1" width="34.875" style="2" customWidth="1"/>
    <col min="2" max="2" width="29.50390625" style="2" customWidth="1"/>
    <col min="3" max="3" width="14.00390625" style="2" customWidth="1"/>
    <col min="4" max="16384" width="9.00390625" style="2" customWidth="1"/>
  </cols>
  <sheetData>
    <row r="1" spans="1:254" ht="14.25">
      <c r="A1" s="88" t="s">
        <v>1031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row>
    <row r="2" spans="1:3" ht="40.5" customHeight="1">
      <c r="A2" s="241" t="s">
        <v>985</v>
      </c>
      <c r="B2" s="241"/>
      <c r="C2" s="241"/>
    </row>
    <row r="3" spans="1:2" ht="16.5" customHeight="1">
      <c r="A3" s="240"/>
      <c r="B3" s="240"/>
    </row>
    <row r="4" ht="14.25">
      <c r="B4" s="90" t="s">
        <v>754</v>
      </c>
    </row>
    <row r="5" spans="1:3" ht="41.25" customHeight="1">
      <c r="A5" s="91" t="s">
        <v>755</v>
      </c>
      <c r="B5" s="92" t="s">
        <v>984</v>
      </c>
      <c r="C5" s="93" t="s">
        <v>762</v>
      </c>
    </row>
    <row r="6" spans="1:3" ht="41.25" customHeight="1">
      <c r="A6" s="91" t="s">
        <v>756</v>
      </c>
      <c r="B6" s="91">
        <v>2141.06</v>
      </c>
      <c r="C6" s="93"/>
    </row>
    <row r="7" spans="1:3" ht="41.25" customHeight="1">
      <c r="A7" s="94" t="s">
        <v>757</v>
      </c>
      <c r="B7" s="91">
        <v>0</v>
      </c>
      <c r="C7" s="95"/>
    </row>
    <row r="8" spans="1:3" ht="41.25" customHeight="1">
      <c r="A8" s="94" t="s">
        <v>758</v>
      </c>
      <c r="B8" s="91">
        <v>1468.06</v>
      </c>
      <c r="C8" s="7"/>
    </row>
    <row r="9" spans="1:3" ht="41.25" customHeight="1">
      <c r="A9" s="96" t="s">
        <v>759</v>
      </c>
      <c r="B9" s="91">
        <v>335.49</v>
      </c>
      <c r="C9" s="7"/>
    </row>
    <row r="10" spans="1:3" ht="41.25" customHeight="1">
      <c r="A10" s="96" t="s">
        <v>760</v>
      </c>
      <c r="B10" s="91">
        <v>1132.57</v>
      </c>
      <c r="C10" s="7"/>
    </row>
    <row r="11" spans="1:3" ht="41.25" customHeight="1">
      <c r="A11" s="94" t="s">
        <v>761</v>
      </c>
      <c r="B11" s="91">
        <v>673</v>
      </c>
      <c r="C11" s="7"/>
    </row>
    <row r="12" ht="21.75" customHeight="1"/>
  </sheetData>
  <sheetProtection/>
  <mergeCells count="2">
    <mergeCell ref="A3:B3"/>
    <mergeCell ref="A2:C2"/>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B15"/>
  <sheetViews>
    <sheetView zoomScalePageLayoutView="0" workbookViewId="0" topLeftCell="A1">
      <selection activeCell="I9" sqref="I9"/>
    </sheetView>
  </sheetViews>
  <sheetFormatPr defaultColWidth="9.00390625" defaultRowHeight="14.25"/>
  <cols>
    <col min="1" max="1" width="41.875" style="88" customWidth="1"/>
    <col min="2" max="2" width="37.875" style="33" customWidth="1"/>
    <col min="3" max="16384" width="9.00390625" style="33" customWidth="1"/>
  </cols>
  <sheetData>
    <row r="1" ht="14.25">
      <c r="A1" s="88" t="s">
        <v>1032</v>
      </c>
    </row>
    <row r="2" spans="1:2" ht="36" customHeight="1">
      <c r="A2" s="242" t="s">
        <v>921</v>
      </c>
      <c r="B2" s="243"/>
    </row>
    <row r="3" spans="1:2" ht="18.75" customHeight="1">
      <c r="A3" s="97"/>
      <c r="B3" s="98" t="s">
        <v>436</v>
      </c>
    </row>
    <row r="4" spans="1:2" ht="20.25" customHeight="1">
      <c r="A4" s="99" t="s">
        <v>2</v>
      </c>
      <c r="B4" s="100" t="s">
        <v>920</v>
      </c>
    </row>
    <row r="5" spans="1:2" ht="27.75" customHeight="1">
      <c r="A5" s="101" t="s">
        <v>431</v>
      </c>
      <c r="B5" s="102">
        <v>93961</v>
      </c>
    </row>
    <row r="6" spans="1:2" ht="27.75" customHeight="1">
      <c r="A6" s="103" t="s">
        <v>432</v>
      </c>
      <c r="B6" s="102">
        <v>92435</v>
      </c>
    </row>
    <row r="7" spans="1:2" ht="27.75" customHeight="1">
      <c r="A7" s="104" t="s">
        <v>4</v>
      </c>
      <c r="B7" s="102">
        <v>90699</v>
      </c>
    </row>
    <row r="8" spans="1:2" ht="27.75" customHeight="1">
      <c r="A8" s="104" t="s">
        <v>5</v>
      </c>
      <c r="B8" s="102">
        <v>1736</v>
      </c>
    </row>
    <row r="9" spans="1:2" ht="27.75" customHeight="1">
      <c r="A9" s="104" t="s">
        <v>6</v>
      </c>
      <c r="B9" s="102"/>
    </row>
    <row r="10" spans="1:2" ht="27.75" customHeight="1">
      <c r="A10" s="104" t="s">
        <v>8</v>
      </c>
      <c r="B10" s="102"/>
    </row>
    <row r="11" spans="1:2" ht="27.75" customHeight="1">
      <c r="A11" s="104" t="s">
        <v>7</v>
      </c>
      <c r="B11" s="102"/>
    </row>
    <row r="12" spans="1:2" ht="27.75" customHeight="1">
      <c r="A12" s="103" t="s">
        <v>607</v>
      </c>
      <c r="B12" s="102"/>
    </row>
    <row r="13" spans="1:2" ht="27.75" customHeight="1">
      <c r="A13" s="103" t="s">
        <v>433</v>
      </c>
      <c r="B13" s="102">
        <v>13</v>
      </c>
    </row>
    <row r="14" spans="1:2" ht="27.75" customHeight="1">
      <c r="A14" s="103" t="s">
        <v>434</v>
      </c>
      <c r="B14" s="102">
        <v>480</v>
      </c>
    </row>
    <row r="15" spans="1:2" ht="27.75" customHeight="1">
      <c r="A15" s="103" t="s">
        <v>435</v>
      </c>
      <c r="B15" s="102">
        <v>1033</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B49"/>
  <sheetViews>
    <sheetView zoomScalePageLayoutView="0" workbookViewId="0" topLeftCell="A1">
      <selection activeCell="A17" sqref="A17:IV17"/>
    </sheetView>
  </sheetViews>
  <sheetFormatPr defaultColWidth="9.00390625" defaultRowHeight="14.25"/>
  <cols>
    <col min="1" max="1" width="54.625" style="2" customWidth="1"/>
    <col min="2" max="2" width="17.375" style="2" customWidth="1"/>
    <col min="3" max="5" width="9.125" style="2" customWidth="1"/>
    <col min="6" max="6" width="50.375" style="2" customWidth="1"/>
    <col min="7" max="7" width="13.00390625" style="2" customWidth="1"/>
    <col min="8" max="243" width="9.125" style="2" customWidth="1"/>
    <col min="244" max="16384" width="9.00390625" style="2" customWidth="1"/>
  </cols>
  <sheetData>
    <row r="1" s="106" customFormat="1" ht="25.5" customHeight="1">
      <c r="A1" s="105" t="s">
        <v>938</v>
      </c>
    </row>
    <row r="2" spans="1:2" ht="24.75" customHeight="1">
      <c r="A2" s="244" t="s">
        <v>937</v>
      </c>
      <c r="B2" s="245"/>
    </row>
    <row r="3" spans="1:2" ht="16.5" customHeight="1">
      <c r="A3" s="107"/>
      <c r="B3" s="108" t="s">
        <v>3</v>
      </c>
    </row>
    <row r="4" spans="1:2" ht="27" customHeight="1">
      <c r="A4" s="109" t="s">
        <v>684</v>
      </c>
      <c r="B4" s="109" t="s">
        <v>546</v>
      </c>
    </row>
    <row r="5" spans="1:2" ht="19.5" customHeight="1">
      <c r="A5" s="70" t="s">
        <v>681</v>
      </c>
      <c r="B5" s="71">
        <v>87169</v>
      </c>
    </row>
    <row r="6" spans="1:2" ht="13.5" customHeight="1">
      <c r="A6" s="78" t="s">
        <v>922</v>
      </c>
      <c r="B6" s="71">
        <v>120</v>
      </c>
    </row>
    <row r="7" spans="1:2" ht="17.25" customHeight="1">
      <c r="A7" s="78" t="s">
        <v>923</v>
      </c>
      <c r="B7" s="71">
        <v>30</v>
      </c>
    </row>
    <row r="8" spans="1:2" ht="15.75" customHeight="1">
      <c r="A8" s="79" t="s">
        <v>924</v>
      </c>
      <c r="B8" s="71">
        <v>2</v>
      </c>
    </row>
    <row r="9" spans="1:2" ht="15.75" customHeight="1">
      <c r="A9" s="79" t="s">
        <v>673</v>
      </c>
      <c r="B9" s="71">
        <v>28</v>
      </c>
    </row>
    <row r="10" spans="1:2" ht="19.5" customHeight="1">
      <c r="A10" s="78" t="s">
        <v>680</v>
      </c>
      <c r="B10" s="71">
        <v>90</v>
      </c>
    </row>
    <row r="11" spans="1:2" ht="15.75" customHeight="1">
      <c r="A11" s="79" t="s">
        <v>679</v>
      </c>
      <c r="B11" s="71">
        <v>90</v>
      </c>
    </row>
    <row r="12" spans="1:2" ht="19.5" customHeight="1">
      <c r="A12" s="78" t="s">
        <v>164</v>
      </c>
      <c r="B12" s="71">
        <v>2371</v>
      </c>
    </row>
    <row r="13" spans="1:2" ht="19.5" customHeight="1">
      <c r="A13" s="78" t="s">
        <v>682</v>
      </c>
      <c r="B13" s="71">
        <v>2274</v>
      </c>
    </row>
    <row r="14" spans="1:2" ht="15.75" customHeight="1">
      <c r="A14" s="79" t="s">
        <v>683</v>
      </c>
      <c r="B14" s="71">
        <v>1185</v>
      </c>
    </row>
    <row r="15" spans="1:2" ht="15.75" customHeight="1">
      <c r="A15" s="79" t="s">
        <v>608</v>
      </c>
      <c r="B15" s="71">
        <v>1089</v>
      </c>
    </row>
    <row r="16" spans="1:2" ht="19.5" customHeight="1">
      <c r="A16" s="78" t="s">
        <v>925</v>
      </c>
      <c r="B16" s="71">
        <v>97</v>
      </c>
    </row>
    <row r="17" spans="1:2" ht="15.75" customHeight="1">
      <c r="A17" s="79" t="s">
        <v>608</v>
      </c>
      <c r="B17" s="71">
        <v>97</v>
      </c>
    </row>
    <row r="18" spans="1:2" ht="14.25">
      <c r="A18" s="78" t="s">
        <v>257</v>
      </c>
      <c r="B18" s="71">
        <v>77648</v>
      </c>
    </row>
    <row r="19" spans="1:2" ht="14.25">
      <c r="A19" s="78" t="s">
        <v>438</v>
      </c>
      <c r="B19" s="71">
        <v>43056</v>
      </c>
    </row>
    <row r="20" spans="1:2" ht="14.25">
      <c r="A20" s="79" t="s">
        <v>609</v>
      </c>
      <c r="B20" s="71">
        <v>10732</v>
      </c>
    </row>
    <row r="21" spans="1:2" ht="14.25">
      <c r="A21" s="79" t="s">
        <v>610</v>
      </c>
      <c r="B21" s="71">
        <v>22723</v>
      </c>
    </row>
    <row r="22" spans="1:2" ht="14.25">
      <c r="A22" s="79" t="s">
        <v>611</v>
      </c>
      <c r="B22" s="71">
        <v>455</v>
      </c>
    </row>
    <row r="23" spans="1:2" ht="14.25">
      <c r="A23" s="79" t="s">
        <v>612</v>
      </c>
      <c r="B23" s="71">
        <v>9146</v>
      </c>
    </row>
    <row r="24" spans="1:2" ht="14.25">
      <c r="A24" s="78" t="s">
        <v>926</v>
      </c>
      <c r="B24" s="71">
        <v>459</v>
      </c>
    </row>
    <row r="25" spans="1:2" ht="14.25">
      <c r="A25" s="79" t="s">
        <v>674</v>
      </c>
      <c r="B25" s="71">
        <v>52</v>
      </c>
    </row>
    <row r="26" spans="1:2" ht="14.25">
      <c r="A26" s="79" t="s">
        <v>613</v>
      </c>
      <c r="B26" s="71">
        <v>407</v>
      </c>
    </row>
    <row r="27" spans="1:2" ht="14.25">
      <c r="A27" s="78" t="s">
        <v>927</v>
      </c>
      <c r="B27" s="71">
        <v>1033</v>
      </c>
    </row>
    <row r="28" spans="1:2" ht="14.25">
      <c r="A28" s="79" t="s">
        <v>675</v>
      </c>
      <c r="B28" s="71">
        <v>1033</v>
      </c>
    </row>
    <row r="29" spans="1:2" ht="14.25">
      <c r="A29" s="78" t="s">
        <v>928</v>
      </c>
      <c r="B29" s="71">
        <v>23100</v>
      </c>
    </row>
    <row r="30" spans="1:2" ht="14.25">
      <c r="A30" s="79" t="s">
        <v>929</v>
      </c>
      <c r="B30" s="71">
        <v>10000</v>
      </c>
    </row>
    <row r="31" spans="1:2" ht="14.25">
      <c r="A31" s="79" t="s">
        <v>930</v>
      </c>
      <c r="B31" s="71">
        <v>13100</v>
      </c>
    </row>
    <row r="32" spans="1:2" ht="14.25">
      <c r="A32" s="78" t="s">
        <v>931</v>
      </c>
      <c r="B32" s="71">
        <v>10000</v>
      </c>
    </row>
    <row r="33" spans="1:2" ht="14.25">
      <c r="A33" s="79" t="s">
        <v>929</v>
      </c>
      <c r="B33" s="71">
        <v>10000</v>
      </c>
    </row>
    <row r="34" spans="1:2" ht="14.25">
      <c r="A34" s="78" t="s">
        <v>273</v>
      </c>
      <c r="B34" s="71">
        <v>105</v>
      </c>
    </row>
    <row r="35" spans="1:2" ht="14.25">
      <c r="A35" s="78" t="s">
        <v>932</v>
      </c>
      <c r="B35" s="71">
        <v>105</v>
      </c>
    </row>
    <row r="36" spans="1:2" ht="14.25">
      <c r="A36" s="79" t="s">
        <v>608</v>
      </c>
      <c r="B36" s="71">
        <v>105</v>
      </c>
    </row>
    <row r="37" spans="1:2" ht="14.25">
      <c r="A37" s="78" t="s">
        <v>439</v>
      </c>
      <c r="B37" s="71">
        <v>6719</v>
      </c>
    </row>
    <row r="38" spans="1:2" ht="14.25">
      <c r="A38" s="78" t="s">
        <v>440</v>
      </c>
      <c r="B38" s="71">
        <v>4700</v>
      </c>
    </row>
    <row r="39" spans="1:2" ht="14.25">
      <c r="A39" s="79" t="s">
        <v>933</v>
      </c>
      <c r="B39" s="71">
        <v>4700</v>
      </c>
    </row>
    <row r="40" spans="1:2" ht="14.25">
      <c r="A40" s="78" t="s">
        <v>934</v>
      </c>
      <c r="B40" s="71">
        <v>2019</v>
      </c>
    </row>
    <row r="41" spans="1:2" ht="14.25">
      <c r="A41" s="79" t="s">
        <v>614</v>
      </c>
      <c r="B41" s="71">
        <v>1075</v>
      </c>
    </row>
    <row r="42" spans="1:2" ht="14.25">
      <c r="A42" s="79" t="s">
        <v>615</v>
      </c>
      <c r="B42" s="71">
        <v>157</v>
      </c>
    </row>
    <row r="43" spans="1:2" ht="14.25">
      <c r="A43" s="79" t="s">
        <v>616</v>
      </c>
      <c r="B43" s="71">
        <v>114</v>
      </c>
    </row>
    <row r="44" spans="1:2" ht="14.25">
      <c r="A44" s="79" t="s">
        <v>676</v>
      </c>
      <c r="B44" s="71">
        <v>120</v>
      </c>
    </row>
    <row r="45" spans="1:2" ht="14.25">
      <c r="A45" s="79" t="s">
        <v>677</v>
      </c>
      <c r="B45" s="71">
        <v>153</v>
      </c>
    </row>
    <row r="46" spans="1:2" ht="14.25">
      <c r="A46" s="79" t="s">
        <v>678</v>
      </c>
      <c r="B46" s="71">
        <v>400</v>
      </c>
    </row>
    <row r="47" spans="1:2" ht="14.25">
      <c r="A47" s="78" t="s">
        <v>382</v>
      </c>
      <c r="B47" s="71">
        <v>206</v>
      </c>
    </row>
    <row r="48" spans="1:2" ht="14.25">
      <c r="A48" s="78" t="s">
        <v>935</v>
      </c>
      <c r="B48" s="71">
        <v>206</v>
      </c>
    </row>
    <row r="49" spans="1:2" ht="14.25">
      <c r="A49" s="79" t="s">
        <v>936</v>
      </c>
      <c r="B49" s="71">
        <v>206</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B15"/>
  <sheetViews>
    <sheetView zoomScalePageLayoutView="0" workbookViewId="0" topLeftCell="A1">
      <selection activeCell="F11" sqref="F11"/>
    </sheetView>
  </sheetViews>
  <sheetFormatPr defaultColWidth="9.00390625" defaultRowHeight="14.25"/>
  <cols>
    <col min="1" max="1" width="41.875" style="88" customWidth="1"/>
    <col min="2" max="2" width="22.875" style="33" customWidth="1"/>
    <col min="3" max="16384" width="9.00390625" style="33" customWidth="1"/>
  </cols>
  <sheetData>
    <row r="1" ht="23.25" customHeight="1">
      <c r="A1" s="88" t="s">
        <v>1033</v>
      </c>
    </row>
    <row r="2" spans="1:2" ht="36" customHeight="1">
      <c r="A2" s="242" t="s">
        <v>939</v>
      </c>
      <c r="B2" s="243"/>
    </row>
    <row r="3" spans="1:2" ht="18.75" customHeight="1">
      <c r="A3" s="97"/>
      <c r="B3" s="110" t="s">
        <v>427</v>
      </c>
    </row>
    <row r="4" spans="1:2" ht="20.25" customHeight="1">
      <c r="A4" s="99" t="s">
        <v>2</v>
      </c>
      <c r="B4" s="100" t="s">
        <v>920</v>
      </c>
    </row>
    <row r="5" spans="1:2" ht="27.75" customHeight="1">
      <c r="A5" s="101" t="s">
        <v>431</v>
      </c>
      <c r="B5" s="102">
        <v>93961</v>
      </c>
    </row>
    <row r="6" spans="1:2" ht="27.75" customHeight="1">
      <c r="A6" s="103" t="s">
        <v>432</v>
      </c>
      <c r="B6" s="102">
        <v>92435</v>
      </c>
    </row>
    <row r="7" spans="1:2" ht="27.75" customHeight="1">
      <c r="A7" s="104" t="s">
        <v>4</v>
      </c>
      <c r="B7" s="102">
        <v>90699</v>
      </c>
    </row>
    <row r="8" spans="1:2" ht="27.75" customHeight="1">
      <c r="A8" s="104" t="s">
        <v>5</v>
      </c>
      <c r="B8" s="102">
        <v>1736</v>
      </c>
    </row>
    <row r="9" spans="1:2" ht="27.75" customHeight="1">
      <c r="A9" s="104" t="s">
        <v>6</v>
      </c>
      <c r="B9" s="102"/>
    </row>
    <row r="10" spans="1:2" ht="27.75" customHeight="1">
      <c r="A10" s="104" t="s">
        <v>8</v>
      </c>
      <c r="B10" s="102"/>
    </row>
    <row r="11" spans="1:2" ht="27.75" customHeight="1">
      <c r="A11" s="104" t="s">
        <v>7</v>
      </c>
      <c r="B11" s="102"/>
    </row>
    <row r="12" spans="1:2" ht="27.75" customHeight="1">
      <c r="A12" s="103" t="s">
        <v>607</v>
      </c>
      <c r="B12" s="102"/>
    </row>
    <row r="13" spans="1:2" ht="27.75" customHeight="1">
      <c r="A13" s="103" t="s">
        <v>433</v>
      </c>
      <c r="B13" s="102">
        <v>13</v>
      </c>
    </row>
    <row r="14" spans="1:2" ht="27.75" customHeight="1">
      <c r="A14" s="103" t="s">
        <v>434</v>
      </c>
      <c r="B14" s="102">
        <v>480</v>
      </c>
    </row>
    <row r="15" spans="1:2" ht="27.75" customHeight="1">
      <c r="A15" s="103" t="s">
        <v>435</v>
      </c>
      <c r="B15" s="102">
        <v>1033</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B49"/>
  <sheetViews>
    <sheetView zoomScalePageLayoutView="0" workbookViewId="0" topLeftCell="A1">
      <selection activeCell="F10" sqref="F10"/>
    </sheetView>
  </sheetViews>
  <sheetFormatPr defaultColWidth="9.125" defaultRowHeight="14.25"/>
  <cols>
    <col min="1" max="1" width="58.25390625" style="2" customWidth="1"/>
    <col min="2" max="2" width="17.375" style="2" customWidth="1"/>
    <col min="3" max="243" width="9.125" style="2" customWidth="1"/>
    <col min="244" max="16384" width="9.125" style="2" customWidth="1"/>
  </cols>
  <sheetData>
    <row r="1" s="106" customFormat="1" ht="25.5" customHeight="1">
      <c r="A1" s="105" t="s">
        <v>941</v>
      </c>
    </row>
    <row r="2" spans="1:2" ht="33.75" customHeight="1">
      <c r="A2" s="246" t="s">
        <v>940</v>
      </c>
      <c r="B2" s="247"/>
    </row>
    <row r="3" spans="1:2" ht="16.5" customHeight="1">
      <c r="A3" s="111"/>
      <c r="B3" s="112" t="s">
        <v>3</v>
      </c>
    </row>
    <row r="4" spans="1:2" ht="31.5" customHeight="1">
      <c r="A4" s="109" t="s">
        <v>684</v>
      </c>
      <c r="B4" s="109" t="s">
        <v>546</v>
      </c>
    </row>
    <row r="5" spans="1:2" ht="18.75" customHeight="1">
      <c r="A5" s="70" t="s">
        <v>681</v>
      </c>
      <c r="B5" s="71">
        <v>87169</v>
      </c>
    </row>
    <row r="6" spans="1:2" ht="28.5" customHeight="1">
      <c r="A6" s="78" t="s">
        <v>922</v>
      </c>
      <c r="B6" s="71">
        <v>120</v>
      </c>
    </row>
    <row r="7" spans="1:2" ht="19.5" customHeight="1">
      <c r="A7" s="78" t="s">
        <v>923</v>
      </c>
      <c r="B7" s="71">
        <v>30</v>
      </c>
    </row>
    <row r="8" spans="1:2" ht="19.5" customHeight="1">
      <c r="A8" s="79" t="s">
        <v>924</v>
      </c>
      <c r="B8" s="71">
        <v>2</v>
      </c>
    </row>
    <row r="9" spans="1:2" ht="19.5" customHeight="1">
      <c r="A9" s="79" t="s">
        <v>673</v>
      </c>
      <c r="B9" s="71">
        <v>28</v>
      </c>
    </row>
    <row r="10" spans="1:2" ht="19.5" customHeight="1">
      <c r="A10" s="78" t="s">
        <v>680</v>
      </c>
      <c r="B10" s="71">
        <v>90</v>
      </c>
    </row>
    <row r="11" spans="1:2" ht="19.5" customHeight="1">
      <c r="A11" s="79" t="s">
        <v>679</v>
      </c>
      <c r="B11" s="71">
        <v>90</v>
      </c>
    </row>
    <row r="12" spans="1:2" ht="19.5" customHeight="1">
      <c r="A12" s="78" t="s">
        <v>164</v>
      </c>
      <c r="B12" s="71">
        <v>2371</v>
      </c>
    </row>
    <row r="13" spans="1:2" ht="19.5" customHeight="1">
      <c r="A13" s="78" t="s">
        <v>682</v>
      </c>
      <c r="B13" s="71">
        <v>2274</v>
      </c>
    </row>
    <row r="14" spans="1:2" ht="19.5" customHeight="1">
      <c r="A14" s="79" t="s">
        <v>683</v>
      </c>
      <c r="B14" s="71">
        <v>1185</v>
      </c>
    </row>
    <row r="15" spans="1:2" ht="19.5" customHeight="1">
      <c r="A15" s="79" t="s">
        <v>608</v>
      </c>
      <c r="B15" s="71">
        <v>1089</v>
      </c>
    </row>
    <row r="16" spans="1:2" ht="19.5" customHeight="1">
      <c r="A16" s="78" t="s">
        <v>925</v>
      </c>
      <c r="B16" s="71">
        <v>97</v>
      </c>
    </row>
    <row r="17" spans="1:2" ht="19.5" customHeight="1">
      <c r="A17" s="79" t="s">
        <v>608</v>
      </c>
      <c r="B17" s="71">
        <v>97</v>
      </c>
    </row>
    <row r="18" spans="1:2" ht="19.5" customHeight="1">
      <c r="A18" s="78" t="s">
        <v>257</v>
      </c>
      <c r="B18" s="71">
        <v>77648</v>
      </c>
    </row>
    <row r="19" spans="1:2" ht="19.5" customHeight="1">
      <c r="A19" s="78" t="s">
        <v>438</v>
      </c>
      <c r="B19" s="71">
        <v>43056</v>
      </c>
    </row>
    <row r="20" spans="1:2" ht="19.5" customHeight="1">
      <c r="A20" s="79" t="s">
        <v>609</v>
      </c>
      <c r="B20" s="71">
        <v>10732</v>
      </c>
    </row>
    <row r="21" spans="1:2" ht="19.5" customHeight="1">
      <c r="A21" s="79" t="s">
        <v>610</v>
      </c>
      <c r="B21" s="71">
        <v>22723</v>
      </c>
    </row>
    <row r="22" spans="1:2" ht="19.5" customHeight="1">
      <c r="A22" s="79" t="s">
        <v>611</v>
      </c>
      <c r="B22" s="71">
        <v>455</v>
      </c>
    </row>
    <row r="23" spans="1:2" ht="19.5" customHeight="1">
      <c r="A23" s="79" t="s">
        <v>612</v>
      </c>
      <c r="B23" s="71">
        <v>9146</v>
      </c>
    </row>
    <row r="24" spans="1:2" ht="19.5" customHeight="1">
      <c r="A24" s="78" t="s">
        <v>926</v>
      </c>
      <c r="B24" s="71">
        <v>459</v>
      </c>
    </row>
    <row r="25" spans="1:2" ht="19.5" customHeight="1">
      <c r="A25" s="79" t="s">
        <v>674</v>
      </c>
      <c r="B25" s="71">
        <v>52</v>
      </c>
    </row>
    <row r="26" spans="1:2" ht="14.25">
      <c r="A26" s="79" t="s">
        <v>613</v>
      </c>
      <c r="B26" s="71">
        <v>407</v>
      </c>
    </row>
    <row r="27" spans="1:2" ht="14.25">
      <c r="A27" s="78" t="s">
        <v>927</v>
      </c>
      <c r="B27" s="71">
        <v>1033</v>
      </c>
    </row>
    <row r="28" spans="1:2" ht="14.25">
      <c r="A28" s="79" t="s">
        <v>675</v>
      </c>
      <c r="B28" s="71">
        <v>1033</v>
      </c>
    </row>
    <row r="29" spans="1:2" ht="14.25">
      <c r="A29" s="78" t="s">
        <v>928</v>
      </c>
      <c r="B29" s="71">
        <v>23100</v>
      </c>
    </row>
    <row r="30" spans="1:2" ht="14.25">
      <c r="A30" s="79" t="s">
        <v>929</v>
      </c>
      <c r="B30" s="71">
        <v>10000</v>
      </c>
    </row>
    <row r="31" spans="1:2" ht="14.25">
      <c r="A31" s="79" t="s">
        <v>930</v>
      </c>
      <c r="B31" s="71">
        <v>13100</v>
      </c>
    </row>
    <row r="32" spans="1:2" ht="14.25">
      <c r="A32" s="78" t="s">
        <v>931</v>
      </c>
      <c r="B32" s="71">
        <v>10000</v>
      </c>
    </row>
    <row r="33" spans="1:2" ht="14.25">
      <c r="A33" s="79" t="s">
        <v>929</v>
      </c>
      <c r="B33" s="71">
        <v>10000</v>
      </c>
    </row>
    <row r="34" spans="1:2" ht="14.25">
      <c r="A34" s="78" t="s">
        <v>273</v>
      </c>
      <c r="B34" s="71">
        <v>105</v>
      </c>
    </row>
    <row r="35" spans="1:2" ht="14.25">
      <c r="A35" s="78" t="s">
        <v>932</v>
      </c>
      <c r="B35" s="71">
        <v>105</v>
      </c>
    </row>
    <row r="36" spans="1:2" ht="14.25">
      <c r="A36" s="79" t="s">
        <v>608</v>
      </c>
      <c r="B36" s="71">
        <v>105</v>
      </c>
    </row>
    <row r="37" spans="1:2" ht="14.25">
      <c r="A37" s="78" t="s">
        <v>439</v>
      </c>
      <c r="B37" s="71">
        <v>6719</v>
      </c>
    </row>
    <row r="38" spans="1:2" ht="14.25">
      <c r="A38" s="78" t="s">
        <v>440</v>
      </c>
      <c r="B38" s="71">
        <v>4700</v>
      </c>
    </row>
    <row r="39" spans="1:2" ht="14.25">
      <c r="A39" s="79" t="s">
        <v>933</v>
      </c>
      <c r="B39" s="71">
        <v>4700</v>
      </c>
    </row>
    <row r="40" spans="1:2" ht="14.25">
      <c r="A40" s="78" t="s">
        <v>934</v>
      </c>
      <c r="B40" s="71">
        <v>2019</v>
      </c>
    </row>
    <row r="41" spans="1:2" ht="14.25">
      <c r="A41" s="79" t="s">
        <v>614</v>
      </c>
      <c r="B41" s="71">
        <v>1075</v>
      </c>
    </row>
    <row r="42" spans="1:2" ht="14.25">
      <c r="A42" s="79" t="s">
        <v>615</v>
      </c>
      <c r="B42" s="71">
        <v>157</v>
      </c>
    </row>
    <row r="43" spans="1:2" ht="14.25">
      <c r="A43" s="79" t="s">
        <v>616</v>
      </c>
      <c r="B43" s="71">
        <v>114</v>
      </c>
    </row>
    <row r="44" spans="1:2" ht="14.25">
      <c r="A44" s="79" t="s">
        <v>676</v>
      </c>
      <c r="B44" s="71">
        <v>120</v>
      </c>
    </row>
    <row r="45" spans="1:2" ht="14.25">
      <c r="A45" s="79" t="s">
        <v>677</v>
      </c>
      <c r="B45" s="71">
        <v>153</v>
      </c>
    </row>
    <row r="46" spans="1:2" ht="14.25">
      <c r="A46" s="79" t="s">
        <v>678</v>
      </c>
      <c r="B46" s="71">
        <v>400</v>
      </c>
    </row>
    <row r="47" spans="1:2" ht="14.25">
      <c r="A47" s="78" t="s">
        <v>382</v>
      </c>
      <c r="B47" s="71">
        <v>206</v>
      </c>
    </row>
    <row r="48" spans="1:2" ht="14.25">
      <c r="A48" s="78" t="s">
        <v>935</v>
      </c>
      <c r="B48" s="71">
        <v>206</v>
      </c>
    </row>
    <row r="49" spans="1:2" ht="14.25">
      <c r="A49" s="79" t="s">
        <v>936</v>
      </c>
      <c r="B49" s="71">
        <v>206</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D22"/>
  <sheetViews>
    <sheetView zoomScalePageLayoutView="0" workbookViewId="0" topLeftCell="A1">
      <selection activeCell="G8" sqref="G8"/>
    </sheetView>
  </sheetViews>
  <sheetFormatPr defaultColWidth="9.00390625" defaultRowHeight="14.25"/>
  <cols>
    <col min="1" max="1" width="29.00390625" style="2" customWidth="1"/>
    <col min="2" max="2" width="10.50390625" style="2" customWidth="1"/>
    <col min="3" max="3" width="29.375" style="2" customWidth="1"/>
    <col min="4" max="4" width="11.125" style="2" customWidth="1"/>
    <col min="5" max="238" width="9.125" style="2" customWidth="1"/>
    <col min="239" max="16384" width="9.00390625" style="2" customWidth="1"/>
  </cols>
  <sheetData>
    <row r="1" s="106" customFormat="1" ht="27" customHeight="1">
      <c r="A1" s="105" t="s">
        <v>943</v>
      </c>
    </row>
    <row r="2" spans="1:4" ht="33.75" customHeight="1">
      <c r="A2" s="246" t="s">
        <v>942</v>
      </c>
      <c r="B2" s="248"/>
      <c r="C2" s="248"/>
      <c r="D2" s="248"/>
    </row>
    <row r="3" spans="1:4" ht="16.5" customHeight="1">
      <c r="A3" s="249" t="s">
        <v>0</v>
      </c>
      <c r="B3" s="249"/>
      <c r="C3" s="249"/>
      <c r="D3" s="249"/>
    </row>
    <row r="4" spans="1:4" ht="24.75" customHeight="1">
      <c r="A4" s="70" t="s">
        <v>617</v>
      </c>
      <c r="B4" s="70" t="s">
        <v>546</v>
      </c>
      <c r="C4" s="70" t="s">
        <v>617</v>
      </c>
      <c r="D4" s="70" t="s">
        <v>546</v>
      </c>
    </row>
    <row r="5" spans="1:4" ht="19.5" customHeight="1">
      <c r="A5" s="79" t="s">
        <v>685</v>
      </c>
      <c r="B5" s="71">
        <v>93961</v>
      </c>
      <c r="C5" s="79" t="s">
        <v>681</v>
      </c>
      <c r="D5" s="71">
        <v>87169</v>
      </c>
    </row>
    <row r="6" spans="1:4" ht="19.5" customHeight="1">
      <c r="A6" s="79" t="s">
        <v>686</v>
      </c>
      <c r="B6" s="71">
        <v>4531</v>
      </c>
      <c r="C6" s="79" t="s">
        <v>687</v>
      </c>
      <c r="D6" s="71">
        <v>0</v>
      </c>
    </row>
    <row r="7" spans="1:4" ht="19.5" customHeight="1">
      <c r="A7" s="79" t="s">
        <v>688</v>
      </c>
      <c r="B7" s="71">
        <v>0</v>
      </c>
      <c r="C7" s="79" t="s">
        <v>689</v>
      </c>
      <c r="D7" s="71">
        <v>42</v>
      </c>
    </row>
    <row r="8" spans="1:4" ht="19.5" customHeight="1">
      <c r="A8" s="79" t="s">
        <v>618</v>
      </c>
      <c r="B8" s="71">
        <v>0</v>
      </c>
      <c r="C8" s="79"/>
      <c r="D8" s="113"/>
    </row>
    <row r="9" spans="1:4" ht="19.5" customHeight="1">
      <c r="A9" s="79" t="s">
        <v>690</v>
      </c>
      <c r="B9" s="71">
        <v>4489</v>
      </c>
      <c r="C9" s="79"/>
      <c r="D9" s="113"/>
    </row>
    <row r="10" spans="1:4" ht="19.5" customHeight="1">
      <c r="A10" s="79" t="s">
        <v>691</v>
      </c>
      <c r="B10" s="71">
        <v>0</v>
      </c>
      <c r="C10" s="79" t="s">
        <v>692</v>
      </c>
      <c r="D10" s="71">
        <v>50000</v>
      </c>
    </row>
    <row r="11" spans="1:4" ht="19.5" customHeight="1">
      <c r="A11" s="79" t="s">
        <v>619</v>
      </c>
      <c r="B11" s="71">
        <v>0</v>
      </c>
      <c r="C11" s="79"/>
      <c r="D11" s="113"/>
    </row>
    <row r="12" spans="1:4" ht="19.5" customHeight="1">
      <c r="A12" s="79" t="s">
        <v>693</v>
      </c>
      <c r="B12" s="71">
        <v>0</v>
      </c>
      <c r="C12" s="79"/>
      <c r="D12" s="113"/>
    </row>
    <row r="13" spans="1:4" ht="19.5" customHeight="1">
      <c r="A13" s="79" t="s">
        <v>620</v>
      </c>
      <c r="B13" s="71">
        <v>0</v>
      </c>
      <c r="C13" s="79" t="s">
        <v>563</v>
      </c>
      <c r="D13" s="71">
        <v>0</v>
      </c>
    </row>
    <row r="14" spans="1:4" ht="19.5" customHeight="1">
      <c r="A14" s="79" t="s">
        <v>621</v>
      </c>
      <c r="B14" s="71">
        <v>0</v>
      </c>
      <c r="C14" s="79" t="s">
        <v>622</v>
      </c>
      <c r="D14" s="71">
        <v>0</v>
      </c>
    </row>
    <row r="15" spans="1:4" ht="19.5" customHeight="1">
      <c r="A15" s="79" t="s">
        <v>623</v>
      </c>
      <c r="B15" s="71">
        <v>0</v>
      </c>
      <c r="C15" s="79"/>
      <c r="D15" s="113"/>
    </row>
    <row r="16" spans="1:4" ht="19.5" customHeight="1">
      <c r="A16" s="79" t="s">
        <v>624</v>
      </c>
      <c r="B16" s="71">
        <v>37800</v>
      </c>
      <c r="C16" s="79" t="s">
        <v>625</v>
      </c>
      <c r="D16" s="71">
        <v>0</v>
      </c>
    </row>
    <row r="17" spans="1:4" ht="19.5" customHeight="1">
      <c r="A17" s="79" t="s">
        <v>626</v>
      </c>
      <c r="B17" s="71">
        <v>37800</v>
      </c>
      <c r="C17" s="79"/>
      <c r="D17" s="113"/>
    </row>
    <row r="18" spans="1:4" ht="19.5" customHeight="1">
      <c r="A18" s="79" t="s">
        <v>694</v>
      </c>
      <c r="B18" s="71">
        <v>0</v>
      </c>
      <c r="C18" s="79" t="s">
        <v>695</v>
      </c>
      <c r="D18" s="71">
        <v>0</v>
      </c>
    </row>
    <row r="19" spans="1:4" ht="19.5" customHeight="1">
      <c r="A19" s="79" t="s">
        <v>696</v>
      </c>
      <c r="B19" s="71">
        <v>0</v>
      </c>
      <c r="C19" s="79" t="s">
        <v>697</v>
      </c>
      <c r="D19" s="71">
        <v>0</v>
      </c>
    </row>
    <row r="20" spans="1:4" ht="19.5" customHeight="1">
      <c r="A20" s="79"/>
      <c r="B20" s="113"/>
      <c r="C20" s="79" t="s">
        <v>627</v>
      </c>
      <c r="D20" s="71">
        <v>0</v>
      </c>
    </row>
    <row r="21" spans="1:4" ht="19.5" customHeight="1">
      <c r="A21" s="79"/>
      <c r="B21" s="113"/>
      <c r="C21" s="79" t="s">
        <v>698</v>
      </c>
      <c r="D21" s="71">
        <v>3570</v>
      </c>
    </row>
    <row r="22" spans="1:4" ht="19.5" customHeight="1">
      <c r="A22" s="70" t="s">
        <v>628</v>
      </c>
      <c r="B22" s="71">
        <v>140781</v>
      </c>
      <c r="C22" s="70" t="s">
        <v>629</v>
      </c>
      <c r="D22" s="71">
        <v>140781</v>
      </c>
    </row>
  </sheetData>
  <sheetProtection/>
  <mergeCells count="2">
    <mergeCell ref="A2:D2"/>
    <mergeCell ref="A3:D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L10" sqref="L10"/>
    </sheetView>
  </sheetViews>
  <sheetFormatPr defaultColWidth="9.00390625" defaultRowHeight="14.25"/>
  <cols>
    <col min="1" max="1" width="26.75390625" style="2" customWidth="1"/>
    <col min="2" max="2" width="15.875" style="2" customWidth="1"/>
    <col min="3" max="3" width="14.00390625" style="2" customWidth="1"/>
    <col min="4" max="5" width="16.625" style="2" customWidth="1"/>
    <col min="6" max="6" width="14.875" style="2" customWidth="1"/>
    <col min="7" max="7" width="14.75390625" style="2" customWidth="1"/>
    <col min="8" max="8" width="9.00390625" style="2" customWidth="1"/>
    <col min="9" max="9" width="10.875" style="2" customWidth="1"/>
    <col min="10" max="10" width="10.375" style="2" customWidth="1"/>
    <col min="11" max="11" width="15.875" style="2" customWidth="1"/>
    <col min="12" max="16384" width="9.00390625" style="2" customWidth="1"/>
  </cols>
  <sheetData>
    <row r="1" spans="1:10" s="106" customFormat="1" ht="24.75" customHeight="1">
      <c r="A1" s="114" t="s">
        <v>959</v>
      </c>
      <c r="B1" s="115"/>
      <c r="C1" s="115"/>
      <c r="D1" s="115"/>
      <c r="E1" s="115"/>
      <c r="F1" s="115"/>
      <c r="G1" s="115"/>
      <c r="H1" s="115"/>
      <c r="I1" s="115"/>
      <c r="J1" s="116"/>
    </row>
    <row r="2" spans="1:10" ht="23.25" customHeight="1">
      <c r="A2" s="251" t="s">
        <v>958</v>
      </c>
      <c r="B2" s="251"/>
      <c r="C2" s="251"/>
      <c r="D2" s="251"/>
      <c r="E2" s="251"/>
      <c r="F2" s="251"/>
      <c r="G2" s="251"/>
      <c r="H2" s="251"/>
      <c r="I2" s="251"/>
      <c r="J2" s="251"/>
    </row>
    <row r="3" spans="1:10" ht="18.75" customHeight="1">
      <c r="A3" s="117"/>
      <c r="B3" s="118"/>
      <c r="C3" s="118"/>
      <c r="D3" s="118"/>
      <c r="E3" s="118"/>
      <c r="F3" s="118"/>
      <c r="G3" s="119"/>
      <c r="H3" s="118"/>
      <c r="I3" s="252" t="s">
        <v>0</v>
      </c>
      <c r="J3" s="252"/>
    </row>
    <row r="4" spans="1:10" ht="45.75" customHeight="1">
      <c r="A4" s="120" t="s">
        <v>9</v>
      </c>
      <c r="B4" s="121" t="s">
        <v>944</v>
      </c>
      <c r="C4" s="122" t="s">
        <v>945</v>
      </c>
      <c r="D4" s="121" t="s">
        <v>946</v>
      </c>
      <c r="E4" s="121" t="s">
        <v>947</v>
      </c>
      <c r="F4" s="121" t="s">
        <v>948</v>
      </c>
      <c r="G4" s="121" t="s">
        <v>949</v>
      </c>
      <c r="H4" s="121" t="s">
        <v>950</v>
      </c>
      <c r="I4" s="121" t="s">
        <v>951</v>
      </c>
      <c r="J4" s="121" t="s">
        <v>952</v>
      </c>
    </row>
    <row r="5" spans="1:10" ht="27.75" customHeight="1">
      <c r="A5" s="123" t="s">
        <v>14</v>
      </c>
      <c r="B5" s="124">
        <f>SUM(C5:J5)</f>
        <v>113661.14395900001</v>
      </c>
      <c r="C5" s="125">
        <f>104256831.36/10000</f>
        <v>10425.683136</v>
      </c>
      <c r="D5" s="125">
        <f>541768427.26/10000</f>
        <v>54176.842726</v>
      </c>
      <c r="E5" s="126">
        <f>6372544.9/10000</f>
        <v>637.25449</v>
      </c>
      <c r="F5" s="126">
        <f>224260170.7/10000</f>
        <v>22426.017069999998</v>
      </c>
      <c r="G5" s="126">
        <f>254359299.57/10000</f>
        <v>25435.929957</v>
      </c>
      <c r="H5" s="127">
        <v>0</v>
      </c>
      <c r="I5" s="125">
        <f>5594165.8/10000</f>
        <v>559.41658</v>
      </c>
      <c r="J5" s="127">
        <v>0</v>
      </c>
    </row>
    <row r="6" spans="1:11" ht="24" customHeight="1">
      <c r="A6" s="123" t="s">
        <v>15</v>
      </c>
      <c r="B6" s="127">
        <f>2611845915.16/10000</f>
        <v>261184.591516</v>
      </c>
      <c r="C6" s="127">
        <f>683511276.42/10000</f>
        <v>68351.12764199999</v>
      </c>
      <c r="D6" s="127">
        <f>391928842.88/10000</f>
        <v>39192.884288</v>
      </c>
      <c r="E6" s="127">
        <f>595206976.82/10000</f>
        <v>59520.697682000005</v>
      </c>
      <c r="F6" s="127">
        <f>135604028.31/10000</f>
        <v>13560.402831</v>
      </c>
      <c r="G6" s="127">
        <f>794745284.65/10000</f>
        <v>79474.528465</v>
      </c>
      <c r="H6" s="127">
        <v>0</v>
      </c>
      <c r="I6" s="127">
        <f>10849506.08/10000</f>
        <v>1084.950608</v>
      </c>
      <c r="J6" s="127">
        <v>0</v>
      </c>
      <c r="K6" s="128"/>
    </row>
    <row r="7" spans="1:11" ht="24" customHeight="1">
      <c r="A7" s="123" t="s">
        <v>961</v>
      </c>
      <c r="B7" s="127">
        <f>SUM(B8:B13)</f>
        <v>240880.291427</v>
      </c>
      <c r="C7" s="127">
        <f aca="true" t="shared" si="0" ref="C7:J7">SUM(C8:C13)</f>
        <v>48701.327553</v>
      </c>
      <c r="D7" s="127">
        <f t="shared" si="0"/>
        <v>39192.884288</v>
      </c>
      <c r="E7" s="127">
        <f t="shared" si="0"/>
        <v>59520.697682</v>
      </c>
      <c r="F7" s="127">
        <f t="shared" si="0"/>
        <v>13560.402831000001</v>
      </c>
      <c r="G7" s="127">
        <f t="shared" si="0"/>
        <v>79474.528465</v>
      </c>
      <c r="H7" s="127">
        <f t="shared" si="0"/>
        <v>0</v>
      </c>
      <c r="I7" s="127">
        <f t="shared" si="0"/>
        <v>430.45060799999993</v>
      </c>
      <c r="J7" s="127">
        <f t="shared" si="0"/>
        <v>0</v>
      </c>
      <c r="K7" s="128"/>
    </row>
    <row r="8" spans="1:11" ht="18" customHeight="1">
      <c r="A8" s="129" t="s">
        <v>960</v>
      </c>
      <c r="B8" s="127">
        <f>1190753930.59/10000</f>
        <v>119075.393059</v>
      </c>
      <c r="C8" s="127">
        <f>309464237.62/10000</f>
        <v>30946.423762000002</v>
      </c>
      <c r="D8" s="127">
        <f>146952290.09/10000</f>
        <v>14695.229009</v>
      </c>
      <c r="E8" s="127">
        <f>362793282.76/10000</f>
        <v>36279.328276</v>
      </c>
      <c r="F8" s="127">
        <f>128789329.64/10000</f>
        <v>12878.932964</v>
      </c>
      <c r="G8" s="127">
        <f>238606379/10000</f>
        <v>23860.6379</v>
      </c>
      <c r="H8" s="127">
        <v>0</v>
      </c>
      <c r="I8" s="127">
        <f>4148411.48/10000</f>
        <v>414.841148</v>
      </c>
      <c r="J8" s="127">
        <v>0</v>
      </c>
      <c r="K8" s="128"/>
    </row>
    <row r="9" spans="1:11" s="130" customFormat="1" ht="18" customHeight="1">
      <c r="A9" s="129" t="s">
        <v>953</v>
      </c>
      <c r="B9" s="127">
        <f>10596859.49/10000</f>
        <v>1059.685949</v>
      </c>
      <c r="C9" s="127">
        <f>1208705.41/10000</f>
        <v>120.87054099999999</v>
      </c>
      <c r="D9" s="127">
        <f>1562425.92/10000</f>
        <v>156.242592</v>
      </c>
      <c r="E9" s="127">
        <f>292451.76/10000</f>
        <v>29.245176</v>
      </c>
      <c r="F9" s="127">
        <f>1975170.67/10000</f>
        <v>197.517067</v>
      </c>
      <c r="G9" s="127">
        <f>5522668.85/10000</f>
        <v>552.266885</v>
      </c>
      <c r="H9" s="127">
        <v>0</v>
      </c>
      <c r="I9" s="127">
        <f>35436.88/10000</f>
        <v>3.543688</v>
      </c>
      <c r="J9" s="127">
        <v>0</v>
      </c>
      <c r="K9" s="128"/>
    </row>
    <row r="10" spans="1:11" s="130" customFormat="1" ht="18" customHeight="1">
      <c r="A10" s="131" t="s">
        <v>954</v>
      </c>
      <c r="B10" s="127">
        <f>1199176237/10000</f>
        <v>119917.6237</v>
      </c>
      <c r="C10" s="127">
        <f>174510000/10000</f>
        <v>17451</v>
      </c>
      <c r="D10" s="127">
        <f>243042000/10000</f>
        <v>24304.2</v>
      </c>
      <c r="E10" s="127">
        <f>226206000.2/10000</f>
        <v>22620.600019999998</v>
      </c>
      <c r="F10" s="127">
        <f>4802000/10000</f>
        <v>480.2</v>
      </c>
      <c r="G10" s="127">
        <f>550616236.8/10000</f>
        <v>55061.62368</v>
      </c>
      <c r="H10" s="127">
        <v>0</v>
      </c>
      <c r="I10" s="127">
        <v>0</v>
      </c>
      <c r="J10" s="127">
        <v>0</v>
      </c>
      <c r="K10" s="128"/>
    </row>
    <row r="11" spans="1:11" s="130" customFormat="1" ht="18" customHeight="1">
      <c r="A11" s="131" t="s">
        <v>955</v>
      </c>
      <c r="B11" s="127">
        <v>0</v>
      </c>
      <c r="C11" s="127">
        <v>0</v>
      </c>
      <c r="D11" s="127">
        <v>0</v>
      </c>
      <c r="E11" s="127">
        <v>0</v>
      </c>
      <c r="F11" s="127"/>
      <c r="G11" s="127"/>
      <c r="H11" s="127"/>
      <c r="I11" s="127"/>
      <c r="J11" s="127"/>
      <c r="K11" s="128"/>
    </row>
    <row r="12" spans="1:11" s="130" customFormat="1" ht="18" customHeight="1">
      <c r="A12" s="131" t="s">
        <v>956</v>
      </c>
      <c r="B12" s="132">
        <f>1905185.76/10000</f>
        <v>190.518576</v>
      </c>
      <c r="C12" s="127">
        <f>1830332.5/10000</f>
        <v>183.03325</v>
      </c>
      <c r="D12" s="127">
        <f>37325.26/10000</f>
        <v>3.732526</v>
      </c>
      <c r="E12" s="127">
        <v>0</v>
      </c>
      <c r="F12" s="127">
        <f>37528/10000</f>
        <v>3.7528</v>
      </c>
      <c r="G12" s="127">
        <v>0</v>
      </c>
      <c r="H12" s="127">
        <v>0</v>
      </c>
      <c r="I12" s="127">
        <v>0</v>
      </c>
      <c r="J12" s="127">
        <v>0</v>
      </c>
      <c r="K12" s="128"/>
    </row>
    <row r="13" spans="1:11" s="130" customFormat="1" ht="18" customHeight="1">
      <c r="A13" s="133" t="s">
        <v>957</v>
      </c>
      <c r="B13" s="134">
        <f>6370701.43/10000</f>
        <v>637.0701429999999</v>
      </c>
      <c r="C13" s="135">
        <v>0</v>
      </c>
      <c r="D13" s="132">
        <f>334801.61/10000</f>
        <v>33.480160999999995</v>
      </c>
      <c r="E13" s="132">
        <f>5915242.1/10000</f>
        <v>591.5242099999999</v>
      </c>
      <c r="F13" s="132">
        <v>0</v>
      </c>
      <c r="G13" s="132"/>
      <c r="H13" s="132"/>
      <c r="I13" s="132">
        <f>120657.72/10000</f>
        <v>12.065772</v>
      </c>
      <c r="J13" s="132"/>
      <c r="K13" s="128"/>
    </row>
    <row r="14" spans="1:11" s="130" customFormat="1" ht="18" customHeight="1">
      <c r="A14" s="136" t="s">
        <v>442</v>
      </c>
      <c r="B14" s="137"/>
      <c r="C14" s="138">
        <f>196498000.89/10000</f>
        <v>19649.800089</v>
      </c>
      <c r="D14" s="134"/>
      <c r="E14" s="134"/>
      <c r="F14" s="134"/>
      <c r="G14" s="134"/>
      <c r="H14" s="134"/>
      <c r="I14" s="134"/>
      <c r="J14" s="134"/>
      <c r="K14" s="128"/>
    </row>
    <row r="15" spans="1:11" s="130" customFormat="1" ht="18" customHeight="1">
      <c r="A15" s="136" t="s">
        <v>443</v>
      </c>
      <c r="B15" s="134"/>
      <c r="C15" s="134"/>
      <c r="D15" s="134"/>
      <c r="E15" s="134"/>
      <c r="F15" s="134"/>
      <c r="G15" s="134"/>
      <c r="H15" s="134"/>
      <c r="I15" s="134"/>
      <c r="J15" s="134"/>
      <c r="K15" s="128"/>
    </row>
    <row r="16" spans="1:11" s="130" customFormat="1" ht="18" customHeight="1">
      <c r="A16" s="136" t="s">
        <v>634</v>
      </c>
      <c r="B16" s="134">
        <f>B6</f>
        <v>261184.591516</v>
      </c>
      <c r="C16" s="134">
        <f>C7+C14+C15</f>
        <v>68351.127642</v>
      </c>
      <c r="D16" s="134">
        <f aca="true" t="shared" si="1" ref="D16:J16">D7+D14+D15</f>
        <v>39192.884288</v>
      </c>
      <c r="E16" s="134">
        <f t="shared" si="1"/>
        <v>59520.697682</v>
      </c>
      <c r="F16" s="134">
        <f t="shared" si="1"/>
        <v>13560.402831000001</v>
      </c>
      <c r="G16" s="134">
        <f t="shared" si="1"/>
        <v>79474.528465</v>
      </c>
      <c r="H16" s="134">
        <f t="shared" si="1"/>
        <v>0</v>
      </c>
      <c r="I16" s="134">
        <f t="shared" si="1"/>
        <v>430.45060799999993</v>
      </c>
      <c r="J16" s="134">
        <f t="shared" si="1"/>
        <v>0</v>
      </c>
      <c r="K16" s="128"/>
    </row>
    <row r="17" spans="1:10" s="130" customFormat="1" ht="44.25" customHeight="1">
      <c r="A17" s="250" t="s">
        <v>444</v>
      </c>
      <c r="B17" s="250"/>
      <c r="C17" s="250"/>
      <c r="D17" s="250"/>
      <c r="E17" s="250"/>
      <c r="F17" s="250"/>
      <c r="G17" s="250"/>
      <c r="H17" s="250"/>
      <c r="I17" s="250"/>
      <c r="J17" s="250"/>
    </row>
  </sheetData>
  <sheetProtection/>
  <mergeCells count="3">
    <mergeCell ref="A17:J17"/>
    <mergeCell ref="A2:J2"/>
    <mergeCell ref="I3: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E22" sqref="E22"/>
    </sheetView>
  </sheetViews>
  <sheetFormatPr defaultColWidth="9.00390625" defaultRowHeight="14.25"/>
  <cols>
    <col min="1" max="1" width="27.50390625" style="2" customWidth="1"/>
    <col min="2" max="2" width="19.00390625" style="2" customWidth="1"/>
    <col min="3" max="3" width="14.625" style="2" customWidth="1"/>
    <col min="4" max="4" width="15.00390625" style="2" customWidth="1"/>
    <col min="5" max="5" width="17.25390625" style="2" customWidth="1"/>
    <col min="6" max="6" width="15.75390625" style="2" customWidth="1"/>
    <col min="7" max="7" width="14.00390625" style="2" customWidth="1"/>
    <col min="8" max="8" width="9.00390625" style="2" customWidth="1"/>
    <col min="9" max="9" width="11.25390625" style="2" customWidth="1"/>
    <col min="10" max="10" width="10.125" style="2" customWidth="1"/>
    <col min="11" max="11" width="9.00390625" style="2" customWidth="1"/>
    <col min="12" max="12" width="10.50390625" style="2" bestFit="1" customWidth="1"/>
    <col min="13" max="16384" width="9.00390625" style="2" customWidth="1"/>
  </cols>
  <sheetData>
    <row r="1" spans="1:10" s="106" customFormat="1" ht="23.25" customHeight="1">
      <c r="A1" s="114" t="s">
        <v>630</v>
      </c>
      <c r="B1" s="115"/>
      <c r="C1" s="115"/>
      <c r="D1" s="115"/>
      <c r="E1" s="115"/>
      <c r="F1" s="115"/>
      <c r="G1" s="115"/>
      <c r="H1" s="115"/>
      <c r="I1" s="115"/>
      <c r="J1" s="116"/>
    </row>
    <row r="2" spans="1:10" ht="23.25" customHeight="1">
      <c r="A2" s="251" t="s">
        <v>968</v>
      </c>
      <c r="B2" s="251"/>
      <c r="C2" s="251"/>
      <c r="D2" s="251"/>
      <c r="E2" s="251"/>
      <c r="F2" s="251"/>
      <c r="G2" s="251"/>
      <c r="H2" s="251"/>
      <c r="I2" s="251"/>
      <c r="J2" s="251"/>
    </row>
    <row r="3" spans="1:10" ht="12.75" customHeight="1">
      <c r="A3" s="114"/>
      <c r="B3" s="118"/>
      <c r="C3" s="118"/>
      <c r="D3" s="118"/>
      <c r="E3" s="118"/>
      <c r="F3" s="118"/>
      <c r="G3" s="119"/>
      <c r="H3" s="118"/>
      <c r="I3" s="253" t="s">
        <v>0</v>
      </c>
      <c r="J3" s="253"/>
    </row>
    <row r="4" spans="1:10" ht="45.75" customHeight="1">
      <c r="A4" s="139" t="s">
        <v>9</v>
      </c>
      <c r="B4" s="140" t="s">
        <v>10</v>
      </c>
      <c r="C4" s="122" t="s">
        <v>945</v>
      </c>
      <c r="D4" s="121" t="s">
        <v>946</v>
      </c>
      <c r="E4" s="121" t="s">
        <v>947</v>
      </c>
      <c r="F4" s="141" t="s">
        <v>632</v>
      </c>
      <c r="G4" s="142" t="s">
        <v>633</v>
      </c>
      <c r="H4" s="140" t="s">
        <v>11</v>
      </c>
      <c r="I4" s="143" t="s">
        <v>12</v>
      </c>
      <c r="J4" s="144" t="s">
        <v>13</v>
      </c>
    </row>
    <row r="5" spans="1:10" ht="18" customHeight="1">
      <c r="A5" s="139">
        <v>1</v>
      </c>
      <c r="B5" s="145">
        <v>2</v>
      </c>
      <c r="C5" s="142">
        <v>3</v>
      </c>
      <c r="D5" s="142">
        <v>4</v>
      </c>
      <c r="E5" s="142">
        <v>5</v>
      </c>
      <c r="F5" s="142">
        <v>6</v>
      </c>
      <c r="G5" s="142">
        <v>7</v>
      </c>
      <c r="H5" s="142">
        <v>8</v>
      </c>
      <c r="I5" s="142">
        <v>9</v>
      </c>
      <c r="J5" s="142">
        <v>10</v>
      </c>
    </row>
    <row r="6" spans="1:12" ht="14.25">
      <c r="A6" s="129" t="s">
        <v>963</v>
      </c>
      <c r="B6" s="127">
        <f>2561096723.3/10000</f>
        <v>256109.67233000003</v>
      </c>
      <c r="C6" s="127">
        <f>776587837.37/10000</f>
        <v>77658.783737</v>
      </c>
      <c r="D6" s="127">
        <f>250498854.8/10000</f>
        <v>25049.88548</v>
      </c>
      <c r="E6" s="127">
        <f>559243204.75/10000</f>
        <v>55924.320475</v>
      </c>
      <c r="F6" s="127">
        <f>119700085.07/10000</f>
        <v>11970.008506999999</v>
      </c>
      <c r="G6" s="127">
        <f>846334699.59/10000</f>
        <v>84633.46995900001</v>
      </c>
      <c r="H6" s="127">
        <v>0</v>
      </c>
      <c r="I6" s="127">
        <f>8732041.72/10000</f>
        <v>873.2041720000001</v>
      </c>
      <c r="J6" s="127">
        <v>0</v>
      </c>
      <c r="L6" s="146"/>
    </row>
    <row r="7" spans="1:12" ht="14.25">
      <c r="A7" s="147" t="s">
        <v>16</v>
      </c>
      <c r="B7" s="127">
        <f>SUM(B8:B11)</f>
        <v>207126.799266</v>
      </c>
      <c r="C7" s="127">
        <f aca="true" t="shared" si="0" ref="C7:J7">SUM(C8:C11)</f>
        <v>35683.621373</v>
      </c>
      <c r="D7" s="127">
        <f t="shared" si="0"/>
        <v>25049.88548</v>
      </c>
      <c r="E7" s="127">
        <f t="shared" si="0"/>
        <v>55924.320475</v>
      </c>
      <c r="F7" s="127">
        <f t="shared" si="0"/>
        <v>11970.008506999999</v>
      </c>
      <c r="G7" s="127">
        <f t="shared" si="0"/>
        <v>84633.46995900001</v>
      </c>
      <c r="H7" s="127">
        <f t="shared" si="0"/>
        <v>0</v>
      </c>
      <c r="I7" s="127">
        <f t="shared" si="0"/>
        <v>815.2024720000001</v>
      </c>
      <c r="J7" s="127">
        <f t="shared" si="0"/>
        <v>0</v>
      </c>
      <c r="L7" s="146"/>
    </row>
    <row r="8" spans="1:10" ht="14.25">
      <c r="A8" s="129" t="s">
        <v>964</v>
      </c>
      <c r="B8" s="127">
        <f>2068557857.71/10000</f>
        <v>206855.785771</v>
      </c>
      <c r="C8" s="127">
        <f>356836213.73/10000</f>
        <v>35683.621373</v>
      </c>
      <c r="D8" s="127">
        <f>250409980.93/10000</f>
        <v>25040.998093000002</v>
      </c>
      <c r="E8" s="127">
        <f>556747337.1/10000</f>
        <v>55674.73371</v>
      </c>
      <c r="F8" s="127">
        <f>119581094.6/10000</f>
        <v>11958.10946</v>
      </c>
      <c r="G8" s="127">
        <f>777075109.59/10000</f>
        <v>77707.510959</v>
      </c>
      <c r="H8" s="127">
        <v>0</v>
      </c>
      <c r="I8" s="127">
        <f>7908121.76/10000</f>
        <v>790.812176</v>
      </c>
      <c r="J8" s="127">
        <v>0</v>
      </c>
    </row>
    <row r="9" spans="1:10" ht="14.25">
      <c r="A9" s="129" t="s">
        <v>962</v>
      </c>
      <c r="B9" s="127">
        <f>21981.32/10000</f>
        <v>2.1981319999999998</v>
      </c>
      <c r="C9" s="127">
        <v>0</v>
      </c>
      <c r="D9" s="127">
        <v>0</v>
      </c>
      <c r="E9" s="127">
        <v>0</v>
      </c>
      <c r="F9" s="127">
        <f>21981.32/10000</f>
        <v>2.1981319999999998</v>
      </c>
      <c r="H9" s="127">
        <v>0</v>
      </c>
      <c r="I9" s="127">
        <v>23.75</v>
      </c>
      <c r="J9" s="127">
        <v>0</v>
      </c>
    </row>
    <row r="10" spans="1:10" ht="14.25">
      <c r="A10" s="148" t="s">
        <v>966</v>
      </c>
      <c r="B10" s="127"/>
      <c r="C10" s="127"/>
      <c r="D10" s="127"/>
      <c r="E10" s="127"/>
      <c r="F10" s="127"/>
      <c r="G10" s="127">
        <f>69259590/10000</f>
        <v>6925.959</v>
      </c>
      <c r="H10" s="127"/>
      <c r="I10" s="127"/>
      <c r="J10" s="127"/>
    </row>
    <row r="11" spans="1:10" ht="14.25">
      <c r="A11" s="131" t="s">
        <v>967</v>
      </c>
      <c r="B11" s="127">
        <f>2688153.63/10000</f>
        <v>268.815363</v>
      </c>
      <c r="C11" s="127">
        <v>0</v>
      </c>
      <c r="D11" s="127">
        <f>88873.87/10000</f>
        <v>8.887387</v>
      </c>
      <c r="E11" s="127">
        <f>2495867.65/10000</f>
        <v>249.58676499999999</v>
      </c>
      <c r="F11" s="127">
        <f>97009.15/10000</f>
        <v>9.700915</v>
      </c>
      <c r="G11" s="127"/>
      <c r="H11" s="127"/>
      <c r="I11" s="127">
        <f>6402.96/10000</f>
        <v>0.640296</v>
      </c>
      <c r="J11" s="127"/>
    </row>
    <row r="12" spans="1:10" ht="14.25">
      <c r="A12" s="147" t="s">
        <v>17</v>
      </c>
      <c r="B12" s="127"/>
      <c r="C12" s="127"/>
      <c r="D12" s="127"/>
      <c r="E12" s="127"/>
      <c r="F12" s="127"/>
      <c r="G12" s="127"/>
      <c r="H12" s="127"/>
      <c r="I12" s="127"/>
      <c r="J12" s="127"/>
    </row>
    <row r="13" spans="1:10" ht="14.25">
      <c r="A13" s="147" t="s">
        <v>18</v>
      </c>
      <c r="B13" s="127"/>
      <c r="C13" s="125">
        <f>419751623.64/10000</f>
        <v>41975.162363999996</v>
      </c>
      <c r="D13" s="127"/>
      <c r="E13" s="127"/>
      <c r="F13" s="127"/>
      <c r="G13" s="127"/>
      <c r="H13" s="127"/>
      <c r="I13" s="125">
        <f>580000/10000</f>
        <v>58</v>
      </c>
      <c r="J13" s="127"/>
    </row>
    <row r="14" spans="1:10" ht="14.25">
      <c r="A14" s="129" t="s">
        <v>965</v>
      </c>
      <c r="B14" s="127">
        <f>1187360631.45/10000</f>
        <v>118736.06314500001</v>
      </c>
      <c r="C14" s="127">
        <f>11180270.41/10000</f>
        <v>1118.027041</v>
      </c>
      <c r="D14" s="127">
        <f>683198415.34/10000</f>
        <v>68319.841534</v>
      </c>
      <c r="E14" s="127">
        <f>42336316.97/10000</f>
        <v>4233.631697</v>
      </c>
      <c r="F14" s="127">
        <f>240164113.94/10000</f>
        <v>24016.411394</v>
      </c>
      <c r="G14" s="127">
        <f>202769884.63/10000</f>
        <v>20276.988462999998</v>
      </c>
      <c r="H14" s="127">
        <v>0</v>
      </c>
      <c r="I14" s="127">
        <f>7711630.16/10000</f>
        <v>771.163016</v>
      </c>
      <c r="J14" s="127">
        <v>0</v>
      </c>
    </row>
    <row r="15" spans="1:10" s="130" customFormat="1" ht="28.5" customHeight="1">
      <c r="A15" s="149" t="s">
        <v>635</v>
      </c>
      <c r="B15" s="150">
        <f aca="true" t="shared" si="1" ref="B15:J15">B6</f>
        <v>256109.67233000003</v>
      </c>
      <c r="C15" s="150">
        <f t="shared" si="1"/>
        <v>77658.783737</v>
      </c>
      <c r="D15" s="150">
        <f t="shared" si="1"/>
        <v>25049.88548</v>
      </c>
      <c r="E15" s="150">
        <f t="shared" si="1"/>
        <v>55924.320475</v>
      </c>
      <c r="F15" s="150">
        <f t="shared" si="1"/>
        <v>11970.008506999999</v>
      </c>
      <c r="G15" s="150">
        <f t="shared" si="1"/>
        <v>84633.46995900001</v>
      </c>
      <c r="H15" s="150">
        <f t="shared" si="1"/>
        <v>0</v>
      </c>
      <c r="I15" s="150">
        <f t="shared" si="1"/>
        <v>873.2041720000001</v>
      </c>
      <c r="J15" s="150">
        <f t="shared" si="1"/>
        <v>0</v>
      </c>
    </row>
    <row r="16" spans="1:10" s="130" customFormat="1" ht="44.25" customHeight="1">
      <c r="A16" s="250" t="s">
        <v>444</v>
      </c>
      <c r="B16" s="250"/>
      <c r="C16" s="250"/>
      <c r="D16" s="250"/>
      <c r="E16" s="250"/>
      <c r="F16" s="250"/>
      <c r="G16" s="250"/>
      <c r="H16" s="250"/>
      <c r="I16" s="250"/>
      <c r="J16" s="250"/>
    </row>
  </sheetData>
  <sheetProtection/>
  <mergeCells count="3">
    <mergeCell ref="A16:J16"/>
    <mergeCell ref="A2:J2"/>
    <mergeCell ref="I3:J3"/>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J15" sqref="J15"/>
    </sheetView>
  </sheetViews>
  <sheetFormatPr defaultColWidth="9.00390625" defaultRowHeight="14.25"/>
  <cols>
    <col min="1" max="1" width="22.50390625" style="11" customWidth="1"/>
    <col min="2" max="2" width="15.125" style="11" customWidth="1"/>
    <col min="3" max="3" width="13.375" style="11" customWidth="1"/>
    <col min="4" max="4" width="19.625" style="12" customWidth="1"/>
    <col min="5" max="5" width="14.625" style="11" customWidth="1"/>
    <col min="6" max="16384" width="9.00390625" style="11" customWidth="1"/>
  </cols>
  <sheetData>
    <row r="1" ht="14.25">
      <c r="A1" s="201" t="s">
        <v>1026</v>
      </c>
    </row>
    <row r="2" spans="1:5" ht="37.5" customHeight="1">
      <c r="A2" s="211" t="s">
        <v>764</v>
      </c>
      <c r="B2" s="211"/>
      <c r="C2" s="211"/>
      <c r="D2" s="211"/>
      <c r="E2" s="211"/>
    </row>
    <row r="3" ht="47.25" customHeight="1">
      <c r="E3" s="12" t="s">
        <v>3</v>
      </c>
    </row>
    <row r="4" spans="1:5" ht="18.75" customHeight="1">
      <c r="A4" s="214" t="s">
        <v>19</v>
      </c>
      <c r="B4" s="216" t="s">
        <v>765</v>
      </c>
      <c r="C4" s="216" t="s">
        <v>766</v>
      </c>
      <c r="D4" s="212" t="s">
        <v>450</v>
      </c>
      <c r="E4" s="215" t="s">
        <v>451</v>
      </c>
    </row>
    <row r="5" spans="1:5" ht="18.75" customHeight="1">
      <c r="A5" s="214"/>
      <c r="B5" s="217"/>
      <c r="C5" s="217"/>
      <c r="D5" s="213"/>
      <c r="E5" s="215"/>
    </row>
    <row r="6" spans="1:5" s="18" customFormat="1" ht="18.75" customHeight="1">
      <c r="A6" s="14" t="s">
        <v>453</v>
      </c>
      <c r="B6" s="15">
        <f>SUM(B7:B26)</f>
        <v>56510</v>
      </c>
      <c r="C6" s="15">
        <f>SUM(C7:C26)</f>
        <v>55089</v>
      </c>
      <c r="D6" s="16">
        <f>C6/B6*100</f>
        <v>97.48540081401522</v>
      </c>
      <c r="E6" s="17">
        <v>109.57533565390354</v>
      </c>
    </row>
    <row r="7" spans="1:5" ht="18.75" customHeight="1">
      <c r="A7" s="19" t="s">
        <v>455</v>
      </c>
      <c r="B7" s="15">
        <v>18504</v>
      </c>
      <c r="C7" s="15">
        <v>18648</v>
      </c>
      <c r="D7" s="16">
        <f aca="true" t="shared" si="0" ref="D7:D33">C7/B7*100</f>
        <v>100.77821011673151</v>
      </c>
      <c r="E7" s="17">
        <v>105.9906786404456</v>
      </c>
    </row>
    <row r="8" spans="1:5" ht="18.75" customHeight="1">
      <c r="A8" s="19" t="s">
        <v>456</v>
      </c>
      <c r="B8" s="15">
        <v>87</v>
      </c>
      <c r="C8" s="15"/>
      <c r="D8" s="16">
        <f t="shared" si="0"/>
        <v>0</v>
      </c>
      <c r="E8" s="17">
        <v>0</v>
      </c>
    </row>
    <row r="9" spans="1:5" ht="18.75" customHeight="1">
      <c r="A9" s="13" t="s">
        <v>457</v>
      </c>
      <c r="B9" s="15">
        <v>3253</v>
      </c>
      <c r="C9" s="15">
        <v>1941</v>
      </c>
      <c r="D9" s="16">
        <f t="shared" si="0"/>
        <v>59.66799877036581</v>
      </c>
      <c r="E9" s="17">
        <v>66.4043790626069</v>
      </c>
    </row>
    <row r="10" spans="1:5" ht="18.75" customHeight="1" hidden="1">
      <c r="A10" s="13" t="s">
        <v>20</v>
      </c>
      <c r="B10" s="19"/>
      <c r="C10" s="15"/>
      <c r="D10" s="16" t="e">
        <f t="shared" si="0"/>
        <v>#DIV/0!</v>
      </c>
      <c r="E10" s="17" t="e">
        <v>#DIV/0!</v>
      </c>
    </row>
    <row r="11" spans="1:5" ht="18.75" customHeight="1" hidden="1">
      <c r="A11" s="13" t="s">
        <v>21</v>
      </c>
      <c r="B11" s="13"/>
      <c r="C11" s="15"/>
      <c r="D11" s="16" t="e">
        <f t="shared" si="0"/>
        <v>#DIV/0!</v>
      </c>
      <c r="E11" s="17" t="e">
        <v>#DIV/0!</v>
      </c>
    </row>
    <row r="12" spans="1:5" ht="18.75" customHeight="1">
      <c r="A12" s="13" t="s">
        <v>458</v>
      </c>
      <c r="B12" s="15">
        <v>2570</v>
      </c>
      <c r="C12" s="15">
        <v>2314</v>
      </c>
      <c r="D12" s="16">
        <f t="shared" si="0"/>
        <v>90.03891050583658</v>
      </c>
      <c r="E12" s="17">
        <v>102.02821869488537</v>
      </c>
    </row>
    <row r="13" spans="1:5" ht="18.75" customHeight="1">
      <c r="A13" s="13" t="s">
        <v>459</v>
      </c>
      <c r="B13" s="15">
        <v>870</v>
      </c>
      <c r="C13" s="15">
        <v>885</v>
      </c>
      <c r="D13" s="16">
        <f t="shared" si="0"/>
        <v>101.72413793103448</v>
      </c>
      <c r="E13" s="17">
        <v>109.66542750929369</v>
      </c>
    </row>
    <row r="14" spans="1:5" ht="18.75" customHeight="1">
      <c r="A14" s="13" t="s">
        <v>460</v>
      </c>
      <c r="B14" s="15">
        <v>7667</v>
      </c>
      <c r="C14" s="15">
        <v>7162</v>
      </c>
      <c r="D14" s="16">
        <f t="shared" si="0"/>
        <v>93.41332985522368</v>
      </c>
      <c r="E14" s="17">
        <v>110.55881444890399</v>
      </c>
    </row>
    <row r="15" spans="1:5" ht="18.75" customHeight="1">
      <c r="A15" s="19" t="s">
        <v>461</v>
      </c>
      <c r="B15" s="15">
        <v>567</v>
      </c>
      <c r="C15" s="15">
        <v>587</v>
      </c>
      <c r="D15" s="16">
        <f t="shared" si="0"/>
        <v>103.52733686067019</v>
      </c>
      <c r="E15" s="17">
        <v>111.17424242424244</v>
      </c>
    </row>
    <row r="16" spans="1:5" ht="18.75" customHeight="1">
      <c r="A16" s="13" t="s">
        <v>462</v>
      </c>
      <c r="B16" s="15">
        <v>1861</v>
      </c>
      <c r="C16" s="15">
        <v>1613</v>
      </c>
      <c r="D16" s="16">
        <f t="shared" si="0"/>
        <v>86.67383127350887</v>
      </c>
      <c r="E16" s="17">
        <v>100.06203473945409</v>
      </c>
    </row>
    <row r="17" spans="1:5" ht="18.75" customHeight="1">
      <c r="A17" s="13" t="s">
        <v>463</v>
      </c>
      <c r="B17" s="15">
        <v>583</v>
      </c>
      <c r="C17" s="15">
        <v>595</v>
      </c>
      <c r="D17" s="16">
        <f t="shared" si="0"/>
        <v>102.0583190394511</v>
      </c>
      <c r="E17" s="17">
        <v>116.43835616438356</v>
      </c>
    </row>
    <row r="18" spans="1:5" ht="18.75" customHeight="1">
      <c r="A18" s="13" t="s">
        <v>464</v>
      </c>
      <c r="B18" s="15">
        <v>1018</v>
      </c>
      <c r="C18" s="15">
        <v>860</v>
      </c>
      <c r="D18" s="16">
        <f t="shared" si="0"/>
        <v>84.47937131630648</v>
      </c>
      <c r="E18" s="17">
        <v>102.7479091995221</v>
      </c>
    </row>
    <row r="19" spans="1:5" ht="18.75" customHeight="1">
      <c r="A19" s="13" t="s">
        <v>465</v>
      </c>
      <c r="B19" s="15">
        <v>6348</v>
      </c>
      <c r="C19" s="15">
        <v>7873</v>
      </c>
      <c r="D19" s="16">
        <f t="shared" si="0"/>
        <v>124.02331442974166</v>
      </c>
      <c r="E19" s="17">
        <v>161.962559144209</v>
      </c>
    </row>
    <row r="20" spans="1:5" ht="18.75" customHeight="1" hidden="1">
      <c r="A20" s="13" t="s">
        <v>20</v>
      </c>
      <c r="B20" s="19"/>
      <c r="C20" s="15"/>
      <c r="D20" s="16" t="e">
        <f t="shared" si="0"/>
        <v>#DIV/0!</v>
      </c>
      <c r="E20" s="17" t="e">
        <v>#DIV/0!</v>
      </c>
    </row>
    <row r="21" spans="1:5" ht="18.75" customHeight="1" hidden="1">
      <c r="A21" s="13" t="s">
        <v>21</v>
      </c>
      <c r="B21" s="13"/>
      <c r="C21" s="15"/>
      <c r="D21" s="16" t="e">
        <f t="shared" si="0"/>
        <v>#DIV/0!</v>
      </c>
      <c r="E21" s="17" t="e">
        <v>#DIV/0!</v>
      </c>
    </row>
    <row r="22" spans="1:5" ht="18.75" customHeight="1">
      <c r="A22" s="19" t="s">
        <v>466</v>
      </c>
      <c r="B22" s="15">
        <v>2325</v>
      </c>
      <c r="C22" s="15">
        <v>720</v>
      </c>
      <c r="D22" s="16">
        <f t="shared" si="0"/>
        <v>30.967741935483872</v>
      </c>
      <c r="E22" s="17">
        <v>61.27659574468085</v>
      </c>
    </row>
    <row r="23" spans="1:5" ht="18.75" customHeight="1">
      <c r="A23" s="13" t="s">
        <v>467</v>
      </c>
      <c r="B23" s="15">
        <v>9557</v>
      </c>
      <c r="C23" s="15">
        <v>10975</v>
      </c>
      <c r="D23" s="16">
        <f t="shared" si="0"/>
        <v>114.8372920372502</v>
      </c>
      <c r="E23" s="17">
        <v>114.92146596858639</v>
      </c>
    </row>
    <row r="24" spans="1:5" ht="18.75" customHeight="1">
      <c r="A24" s="13" t="s">
        <v>468</v>
      </c>
      <c r="B24" s="15">
        <v>1180</v>
      </c>
      <c r="C24" s="15">
        <v>765</v>
      </c>
      <c r="D24" s="16">
        <f t="shared" si="0"/>
        <v>64.83050847457628</v>
      </c>
      <c r="E24" s="17">
        <v>79.43925233644859</v>
      </c>
    </row>
    <row r="25" spans="1:5" ht="18.75" customHeight="1">
      <c r="A25" s="20" t="s">
        <v>636</v>
      </c>
      <c r="B25" s="15">
        <v>120</v>
      </c>
      <c r="C25" s="15">
        <v>140</v>
      </c>
      <c r="D25" s="16">
        <f t="shared" si="0"/>
        <v>116.66666666666667</v>
      </c>
      <c r="E25" s="17">
        <v>135.92233009708738</v>
      </c>
    </row>
    <row r="26" spans="1:5" ht="18.75" customHeight="1">
      <c r="A26" s="21" t="s">
        <v>767</v>
      </c>
      <c r="B26" s="15">
        <v>0</v>
      </c>
      <c r="C26" s="15">
        <v>11</v>
      </c>
      <c r="D26" s="16">
        <v>0</v>
      </c>
      <c r="E26" s="17">
        <v>0</v>
      </c>
    </row>
    <row r="27" spans="1:5" ht="18.75" customHeight="1">
      <c r="A27" s="22" t="s">
        <v>454</v>
      </c>
      <c r="B27" s="15">
        <f>SUM(B28:B33)</f>
        <v>29300</v>
      </c>
      <c r="C27" s="15">
        <f>SUM(C28:C33)</f>
        <v>32290</v>
      </c>
      <c r="D27" s="16">
        <f t="shared" si="0"/>
        <v>110.20477815699658</v>
      </c>
      <c r="E27" s="17">
        <v>105.53667146032161</v>
      </c>
    </row>
    <row r="28" spans="1:5" ht="18.75" customHeight="1">
      <c r="A28" s="23" t="s">
        <v>469</v>
      </c>
      <c r="B28" s="15">
        <v>4900</v>
      </c>
      <c r="C28" s="15">
        <v>5294</v>
      </c>
      <c r="D28" s="16">
        <f t="shared" si="0"/>
        <v>108.04081632653062</v>
      </c>
      <c r="E28" s="17">
        <v>86.23554324808602</v>
      </c>
    </row>
    <row r="29" spans="1:5" ht="18.75" customHeight="1">
      <c r="A29" s="23" t="s">
        <v>470</v>
      </c>
      <c r="B29" s="15">
        <v>7487</v>
      </c>
      <c r="C29" s="15">
        <v>3799</v>
      </c>
      <c r="D29" s="16">
        <f t="shared" si="0"/>
        <v>50.74128489381595</v>
      </c>
      <c r="E29" s="17">
        <v>43.90384837628568</v>
      </c>
    </row>
    <row r="30" spans="1:5" ht="18.75" customHeight="1">
      <c r="A30" s="24" t="s">
        <v>471</v>
      </c>
      <c r="B30" s="15">
        <v>6600</v>
      </c>
      <c r="C30" s="15">
        <v>16118</v>
      </c>
      <c r="D30" s="16">
        <f t="shared" si="0"/>
        <v>244.2121212121212</v>
      </c>
      <c r="E30" s="17">
        <v>193.23822083683012</v>
      </c>
    </row>
    <row r="31" spans="1:5" ht="18.75" customHeight="1">
      <c r="A31" s="25" t="s">
        <v>472</v>
      </c>
      <c r="B31" s="15">
        <v>3150</v>
      </c>
      <c r="C31" s="15">
        <v>5228</v>
      </c>
      <c r="D31" s="16">
        <f t="shared" si="0"/>
        <v>165.96825396825398</v>
      </c>
      <c r="E31" s="17">
        <v>103.03508080409934</v>
      </c>
    </row>
    <row r="32" spans="1:5" ht="18.75" customHeight="1">
      <c r="A32" s="26" t="s">
        <v>768</v>
      </c>
      <c r="B32" s="15"/>
      <c r="C32" s="15">
        <v>152</v>
      </c>
      <c r="D32" s="16">
        <v>0</v>
      </c>
      <c r="E32" s="17">
        <v>0</v>
      </c>
    </row>
    <row r="33" spans="1:5" ht="18.75" customHeight="1">
      <c r="A33" s="23" t="s">
        <v>473</v>
      </c>
      <c r="B33" s="15">
        <v>7163</v>
      </c>
      <c r="C33" s="15">
        <v>1699</v>
      </c>
      <c r="D33" s="16">
        <f t="shared" si="0"/>
        <v>23.719112103867097</v>
      </c>
      <c r="E33" s="17">
        <v>71.11762243616576</v>
      </c>
    </row>
    <row r="34" spans="1:5" ht="38.25" customHeight="1">
      <c r="A34" s="27" t="s">
        <v>452</v>
      </c>
      <c r="B34" s="28">
        <f>B27+B6</f>
        <v>85810</v>
      </c>
      <c r="C34" s="28">
        <f>C27+C6</f>
        <v>87379</v>
      </c>
      <c r="D34" s="16">
        <f>C34/B34*100</f>
        <v>101.8284582216525</v>
      </c>
      <c r="E34" s="17">
        <v>108.04738410555082</v>
      </c>
    </row>
    <row r="35" ht="25.5" customHeight="1"/>
  </sheetData>
  <sheetProtection/>
  <mergeCells count="7">
    <mergeCell ref="A2:E2"/>
    <mergeCell ref="D4:D5"/>
    <mergeCell ref="A4:A5"/>
    <mergeCell ref="E4:E5"/>
    <mergeCell ref="C4:C5"/>
    <mergeCell ref="B4:B5"/>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J5" sqref="J5"/>
    </sheetView>
  </sheetViews>
  <sheetFormatPr defaultColWidth="9.00390625" defaultRowHeight="14.25"/>
  <cols>
    <col min="1" max="1" width="32.00390625" style="2" customWidth="1"/>
    <col min="2" max="2" width="14.00390625" style="2" customWidth="1"/>
    <col min="3" max="3" width="11.375" style="2" customWidth="1"/>
    <col min="4" max="4" width="11.75390625" style="2" customWidth="1"/>
    <col min="5" max="6" width="11.00390625" style="2" customWidth="1"/>
    <col min="7" max="7" width="11.625" style="2" customWidth="1"/>
    <col min="8" max="8" width="9.00390625" style="2" customWidth="1"/>
    <col min="9" max="9" width="10.75390625" style="2" customWidth="1"/>
    <col min="10" max="10" width="10.375" style="2" customWidth="1"/>
    <col min="11" max="16384" width="9.00390625" style="2" customWidth="1"/>
  </cols>
  <sheetData>
    <row r="1" spans="1:10" s="106" customFormat="1" ht="24.75" customHeight="1">
      <c r="A1" s="114" t="s">
        <v>735</v>
      </c>
      <c r="B1" s="115"/>
      <c r="C1" s="115"/>
      <c r="D1" s="115"/>
      <c r="E1" s="115"/>
      <c r="F1" s="115"/>
      <c r="G1" s="115"/>
      <c r="H1" s="115"/>
      <c r="I1" s="115"/>
      <c r="J1" s="116"/>
    </row>
    <row r="2" spans="1:10" ht="23.25" customHeight="1">
      <c r="A2" s="251" t="s">
        <v>969</v>
      </c>
      <c r="B2" s="251"/>
      <c r="C2" s="251"/>
      <c r="D2" s="251"/>
      <c r="E2" s="251"/>
      <c r="F2" s="251"/>
      <c r="G2" s="251"/>
      <c r="H2" s="251"/>
      <c r="I2" s="251"/>
      <c r="J2" s="251"/>
    </row>
    <row r="3" spans="1:10" ht="18.75" customHeight="1">
      <c r="A3" s="117"/>
      <c r="B3" s="118"/>
      <c r="C3" s="118"/>
      <c r="D3" s="118"/>
      <c r="E3" s="118"/>
      <c r="F3" s="118"/>
      <c r="G3" s="119"/>
      <c r="H3" s="118"/>
      <c r="I3" s="252" t="s">
        <v>0</v>
      </c>
      <c r="J3" s="252"/>
    </row>
    <row r="4" spans="1:10" ht="62.25" customHeight="1">
      <c r="A4" s="120" t="s">
        <v>9</v>
      </c>
      <c r="B4" s="121" t="s">
        <v>944</v>
      </c>
      <c r="C4" s="122" t="s">
        <v>945</v>
      </c>
      <c r="D4" s="121" t="s">
        <v>946</v>
      </c>
      <c r="E4" s="121" t="s">
        <v>947</v>
      </c>
      <c r="F4" s="121" t="s">
        <v>948</v>
      </c>
      <c r="G4" s="121" t="s">
        <v>949</v>
      </c>
      <c r="H4" s="121" t="s">
        <v>950</v>
      </c>
      <c r="I4" s="121" t="s">
        <v>951</v>
      </c>
      <c r="J4" s="121" t="s">
        <v>952</v>
      </c>
    </row>
    <row r="5" spans="1:10" ht="27.75" customHeight="1">
      <c r="A5" s="123" t="s">
        <v>14</v>
      </c>
      <c r="B5" s="124">
        <f>SUM(C5:J5)</f>
        <v>113661.14395900001</v>
      </c>
      <c r="C5" s="125">
        <f>104256831.36/10000</f>
        <v>10425.683136</v>
      </c>
      <c r="D5" s="125">
        <f>541768427.26/10000</f>
        <v>54176.842726</v>
      </c>
      <c r="E5" s="126">
        <f>6372544.9/10000</f>
        <v>637.25449</v>
      </c>
      <c r="F5" s="126">
        <f>224260170.7/10000</f>
        <v>22426.017069999998</v>
      </c>
      <c r="G5" s="126">
        <f>254359299.57/10000</f>
        <v>25435.929957</v>
      </c>
      <c r="H5" s="127">
        <v>0</v>
      </c>
      <c r="I5" s="125">
        <f>5594165.8/10000</f>
        <v>559.41658</v>
      </c>
      <c r="J5" s="127">
        <v>0</v>
      </c>
    </row>
    <row r="6" spans="1:11" ht="24" customHeight="1">
      <c r="A6" s="123" t="s">
        <v>15</v>
      </c>
      <c r="B6" s="127">
        <f>2611845915.16/10000</f>
        <v>261184.591516</v>
      </c>
      <c r="C6" s="127">
        <f>683511276.42/10000</f>
        <v>68351.12764199999</v>
      </c>
      <c r="D6" s="127">
        <f>391928842.88/10000</f>
        <v>39192.884288</v>
      </c>
      <c r="E6" s="127">
        <f>595206976.82/10000</f>
        <v>59520.697682000005</v>
      </c>
      <c r="F6" s="127">
        <f>135604028.31/10000</f>
        <v>13560.402831</v>
      </c>
      <c r="G6" s="127">
        <f>794745284.65/10000</f>
        <v>79474.528465</v>
      </c>
      <c r="H6" s="127">
        <v>0</v>
      </c>
      <c r="I6" s="127">
        <f>10849506.08/10000</f>
        <v>1084.950608</v>
      </c>
      <c r="J6" s="127">
        <v>0</v>
      </c>
      <c r="K6" s="128"/>
    </row>
    <row r="7" spans="1:11" ht="24" customHeight="1">
      <c r="A7" s="123" t="s">
        <v>961</v>
      </c>
      <c r="B7" s="127">
        <f>SUM(B8:B13)</f>
        <v>240880.291427</v>
      </c>
      <c r="C7" s="127">
        <f aca="true" t="shared" si="0" ref="C7:J7">SUM(C8:C13)</f>
        <v>48701.327553</v>
      </c>
      <c r="D7" s="127">
        <f t="shared" si="0"/>
        <v>39192.884288</v>
      </c>
      <c r="E7" s="127">
        <f t="shared" si="0"/>
        <v>59520.697682</v>
      </c>
      <c r="F7" s="127">
        <f t="shared" si="0"/>
        <v>13560.402831000001</v>
      </c>
      <c r="G7" s="127">
        <f t="shared" si="0"/>
        <v>79474.528465</v>
      </c>
      <c r="H7" s="127">
        <f t="shared" si="0"/>
        <v>0</v>
      </c>
      <c r="I7" s="127">
        <f t="shared" si="0"/>
        <v>430.45060799999993</v>
      </c>
      <c r="J7" s="127">
        <f t="shared" si="0"/>
        <v>0</v>
      </c>
      <c r="K7" s="128"/>
    </row>
    <row r="8" spans="1:11" ht="18" customHeight="1">
      <c r="A8" s="129" t="s">
        <v>960</v>
      </c>
      <c r="B8" s="127">
        <f>1190753930.59/10000</f>
        <v>119075.393059</v>
      </c>
      <c r="C8" s="127">
        <f>309464237.62/10000</f>
        <v>30946.423762000002</v>
      </c>
      <c r="D8" s="127">
        <f>146952290.09/10000</f>
        <v>14695.229009</v>
      </c>
      <c r="E8" s="127">
        <f>362793282.76/10000</f>
        <v>36279.328276</v>
      </c>
      <c r="F8" s="127">
        <f>128789329.64/10000</f>
        <v>12878.932964</v>
      </c>
      <c r="G8" s="127">
        <f>238606379/10000</f>
        <v>23860.6379</v>
      </c>
      <c r="H8" s="127">
        <v>0</v>
      </c>
      <c r="I8" s="127">
        <f>4148411.48/10000</f>
        <v>414.841148</v>
      </c>
      <c r="J8" s="127">
        <v>0</v>
      </c>
      <c r="K8" s="128"/>
    </row>
    <row r="9" spans="1:11" s="130" customFormat="1" ht="18" customHeight="1">
      <c r="A9" s="129" t="s">
        <v>953</v>
      </c>
      <c r="B9" s="127">
        <f>10596859.49/10000</f>
        <v>1059.685949</v>
      </c>
      <c r="C9" s="127">
        <f>1208705.41/10000</f>
        <v>120.87054099999999</v>
      </c>
      <c r="D9" s="127">
        <f>1562425.92/10000</f>
        <v>156.242592</v>
      </c>
      <c r="E9" s="127">
        <f>292451.76/10000</f>
        <v>29.245176</v>
      </c>
      <c r="F9" s="127">
        <f>1975170.67/10000</f>
        <v>197.517067</v>
      </c>
      <c r="G9" s="127">
        <f>5522668.85/10000</f>
        <v>552.266885</v>
      </c>
      <c r="H9" s="127">
        <v>0</v>
      </c>
      <c r="I9" s="127">
        <f>35436.88/10000</f>
        <v>3.543688</v>
      </c>
      <c r="J9" s="127">
        <v>0</v>
      </c>
      <c r="K9" s="128"/>
    </row>
    <row r="10" spans="1:11" s="130" customFormat="1" ht="18" customHeight="1">
      <c r="A10" s="131" t="s">
        <v>954</v>
      </c>
      <c r="B10" s="127">
        <f>1199176237/10000</f>
        <v>119917.6237</v>
      </c>
      <c r="C10" s="127">
        <f>174510000/10000</f>
        <v>17451</v>
      </c>
      <c r="D10" s="127">
        <f>243042000/10000</f>
        <v>24304.2</v>
      </c>
      <c r="E10" s="127">
        <f>226206000.2/10000</f>
        <v>22620.600019999998</v>
      </c>
      <c r="F10" s="127">
        <f>4802000/10000</f>
        <v>480.2</v>
      </c>
      <c r="G10" s="127">
        <f>550616236.8/10000</f>
        <v>55061.62368</v>
      </c>
      <c r="H10" s="127">
        <v>0</v>
      </c>
      <c r="I10" s="127">
        <v>0</v>
      </c>
      <c r="J10" s="127">
        <v>0</v>
      </c>
      <c r="K10" s="128"/>
    </row>
    <row r="11" spans="1:11" s="130" customFormat="1" ht="18" customHeight="1">
      <c r="A11" s="131" t="s">
        <v>955</v>
      </c>
      <c r="B11" s="127">
        <v>0</v>
      </c>
      <c r="C11" s="127">
        <v>0</v>
      </c>
      <c r="D11" s="127">
        <v>0</v>
      </c>
      <c r="E11" s="127">
        <v>0</v>
      </c>
      <c r="F11" s="127"/>
      <c r="G11" s="127"/>
      <c r="H11" s="127"/>
      <c r="I11" s="127"/>
      <c r="J11" s="127"/>
      <c r="K11" s="128"/>
    </row>
    <row r="12" spans="1:11" s="130" customFormat="1" ht="18" customHeight="1">
      <c r="A12" s="131" t="s">
        <v>956</v>
      </c>
      <c r="B12" s="132">
        <f>1905185.76/10000</f>
        <v>190.518576</v>
      </c>
      <c r="C12" s="127">
        <f>1830332.5/10000</f>
        <v>183.03325</v>
      </c>
      <c r="D12" s="127">
        <f>37325.26/10000</f>
        <v>3.732526</v>
      </c>
      <c r="E12" s="127">
        <v>0</v>
      </c>
      <c r="F12" s="127">
        <f>37528/10000</f>
        <v>3.7528</v>
      </c>
      <c r="G12" s="127">
        <v>0</v>
      </c>
      <c r="H12" s="127">
        <v>0</v>
      </c>
      <c r="I12" s="127">
        <v>0</v>
      </c>
      <c r="J12" s="127">
        <v>0</v>
      </c>
      <c r="K12" s="128"/>
    </row>
    <row r="13" spans="1:11" s="130" customFormat="1" ht="18" customHeight="1">
      <c r="A13" s="133" t="s">
        <v>957</v>
      </c>
      <c r="B13" s="134">
        <f>6370701.43/10000</f>
        <v>637.0701429999999</v>
      </c>
      <c r="C13" s="135">
        <v>0</v>
      </c>
      <c r="D13" s="132">
        <f>334801.61/10000</f>
        <v>33.480160999999995</v>
      </c>
      <c r="E13" s="132">
        <f>5915242.1/10000</f>
        <v>591.5242099999999</v>
      </c>
      <c r="F13" s="132">
        <v>0</v>
      </c>
      <c r="G13" s="132"/>
      <c r="H13" s="132"/>
      <c r="I13" s="132">
        <f>120657.72/10000</f>
        <v>12.065772</v>
      </c>
      <c r="J13" s="132"/>
      <c r="K13" s="128"/>
    </row>
    <row r="14" spans="1:11" s="130" customFormat="1" ht="18" customHeight="1">
      <c r="A14" s="136" t="s">
        <v>442</v>
      </c>
      <c r="B14" s="137"/>
      <c r="C14" s="138">
        <f>196498000.89/10000</f>
        <v>19649.800089</v>
      </c>
      <c r="D14" s="134"/>
      <c r="E14" s="134"/>
      <c r="F14" s="134"/>
      <c r="G14" s="134"/>
      <c r="H14" s="134"/>
      <c r="I14" s="134"/>
      <c r="J14" s="134"/>
      <c r="K14" s="128"/>
    </row>
    <row r="15" spans="1:11" s="130" customFormat="1" ht="18" customHeight="1">
      <c r="A15" s="136" t="s">
        <v>443</v>
      </c>
      <c r="B15" s="134"/>
      <c r="C15" s="134"/>
      <c r="D15" s="134"/>
      <c r="E15" s="134"/>
      <c r="F15" s="134"/>
      <c r="G15" s="134"/>
      <c r="H15" s="134"/>
      <c r="I15" s="134"/>
      <c r="J15" s="134"/>
      <c r="K15" s="128"/>
    </row>
    <row r="16" spans="1:11" s="130" customFormat="1" ht="18" customHeight="1">
      <c r="A16" s="136" t="s">
        <v>634</v>
      </c>
      <c r="B16" s="134">
        <f>B6</f>
        <v>261184.591516</v>
      </c>
      <c r="C16" s="134">
        <f>C7+C14+C15</f>
        <v>68351.127642</v>
      </c>
      <c r="D16" s="134">
        <f aca="true" t="shared" si="1" ref="D16:J16">D7+D14+D15</f>
        <v>39192.884288</v>
      </c>
      <c r="E16" s="134">
        <f t="shared" si="1"/>
        <v>59520.697682</v>
      </c>
      <c r="F16" s="134">
        <f t="shared" si="1"/>
        <v>13560.402831000001</v>
      </c>
      <c r="G16" s="134">
        <f t="shared" si="1"/>
        <v>79474.528465</v>
      </c>
      <c r="H16" s="134">
        <f t="shared" si="1"/>
        <v>0</v>
      </c>
      <c r="I16" s="134">
        <f t="shared" si="1"/>
        <v>430.45060799999993</v>
      </c>
      <c r="J16" s="134">
        <f t="shared" si="1"/>
        <v>0</v>
      </c>
      <c r="K16" s="128"/>
    </row>
    <row r="17" spans="1:10" s="130" customFormat="1" ht="44.25" customHeight="1">
      <c r="A17" s="250" t="s">
        <v>444</v>
      </c>
      <c r="B17" s="250"/>
      <c r="C17" s="250"/>
      <c r="D17" s="250"/>
      <c r="E17" s="250"/>
      <c r="F17" s="250"/>
      <c r="G17" s="250"/>
      <c r="H17" s="250"/>
      <c r="I17" s="250"/>
      <c r="J17" s="250"/>
    </row>
  </sheetData>
  <sheetProtection/>
  <mergeCells count="3">
    <mergeCell ref="A17:J17"/>
    <mergeCell ref="A2:J2"/>
    <mergeCell ref="I3:J3"/>
  </mergeCells>
  <printOptions/>
  <pageMargins left="0.7480314960629921" right="0.7480314960629921" top="0.984251968503937" bottom="0.984251968503937" header="0.5118110236220472" footer="0.5118110236220472"/>
  <pageSetup fitToHeight="1" fitToWidth="1" horizontalDpi="600" verticalDpi="600" orientation="landscape" paperSize="9" scale="9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B19" sqref="B19"/>
    </sheetView>
  </sheetViews>
  <sheetFormatPr defaultColWidth="9.00390625" defaultRowHeight="14.25"/>
  <cols>
    <col min="1" max="1" width="26.00390625" style="2" customWidth="1"/>
    <col min="2" max="2" width="13.00390625" style="2" customWidth="1"/>
    <col min="3" max="3" width="11.625" style="2" customWidth="1"/>
    <col min="4" max="4" width="13.50390625" style="2" customWidth="1"/>
    <col min="5" max="5" width="12.375" style="2" customWidth="1"/>
    <col min="6" max="6" width="11.375" style="2" customWidth="1"/>
    <col min="7" max="7" width="11.125" style="2" customWidth="1"/>
    <col min="8" max="9" width="9.00390625" style="2" customWidth="1"/>
    <col min="10" max="10" width="10.125" style="2" customWidth="1"/>
    <col min="11" max="16384" width="9.00390625" style="2" customWidth="1"/>
  </cols>
  <sheetData>
    <row r="1" spans="1:10" s="106" customFormat="1" ht="23.25" customHeight="1">
      <c r="A1" s="114" t="s">
        <v>631</v>
      </c>
      <c r="B1" s="115"/>
      <c r="C1" s="115"/>
      <c r="D1" s="115"/>
      <c r="E1" s="115"/>
      <c r="F1" s="115"/>
      <c r="G1" s="115"/>
      <c r="H1" s="115"/>
      <c r="I1" s="115"/>
      <c r="J1" s="116"/>
    </row>
    <row r="2" spans="1:10" ht="23.25" customHeight="1">
      <c r="A2" s="251" t="s">
        <v>970</v>
      </c>
      <c r="B2" s="251"/>
      <c r="C2" s="251"/>
      <c r="D2" s="251"/>
      <c r="E2" s="251"/>
      <c r="F2" s="251"/>
      <c r="G2" s="251"/>
      <c r="H2" s="251"/>
      <c r="I2" s="251"/>
      <c r="J2" s="251"/>
    </row>
    <row r="3" spans="1:10" ht="12.75" customHeight="1">
      <c r="A3" s="114"/>
      <c r="B3" s="118"/>
      <c r="C3" s="118"/>
      <c r="D3" s="118"/>
      <c r="E3" s="118"/>
      <c r="F3" s="118"/>
      <c r="G3" s="119"/>
      <c r="H3" s="118"/>
      <c r="I3" s="253" t="s">
        <v>0</v>
      </c>
      <c r="J3" s="253"/>
    </row>
    <row r="4" spans="1:10" ht="45.75" customHeight="1">
      <c r="A4" s="139" t="s">
        <v>9</v>
      </c>
      <c r="B4" s="140" t="s">
        <v>10</v>
      </c>
      <c r="C4" s="122" t="s">
        <v>945</v>
      </c>
      <c r="D4" s="121" t="s">
        <v>946</v>
      </c>
      <c r="E4" s="121" t="s">
        <v>947</v>
      </c>
      <c r="F4" s="141" t="s">
        <v>632</v>
      </c>
      <c r="G4" s="142" t="s">
        <v>633</v>
      </c>
      <c r="H4" s="140" t="s">
        <v>11</v>
      </c>
      <c r="I4" s="143" t="s">
        <v>12</v>
      </c>
      <c r="J4" s="144" t="s">
        <v>13</v>
      </c>
    </row>
    <row r="5" spans="1:10" ht="18" customHeight="1">
      <c r="A5" s="139">
        <v>1</v>
      </c>
      <c r="B5" s="145">
        <v>2</v>
      </c>
      <c r="C5" s="142">
        <v>3</v>
      </c>
      <c r="D5" s="142">
        <v>4</v>
      </c>
      <c r="E5" s="142">
        <v>5</v>
      </c>
      <c r="F5" s="142">
        <v>6</v>
      </c>
      <c r="G5" s="142">
        <v>7</v>
      </c>
      <c r="H5" s="142">
        <v>8</v>
      </c>
      <c r="I5" s="142">
        <v>9</v>
      </c>
      <c r="J5" s="142">
        <v>10</v>
      </c>
    </row>
    <row r="6" spans="1:12" ht="14.25">
      <c r="A6" s="129" t="s">
        <v>963</v>
      </c>
      <c r="B6" s="127">
        <f>2561096723.3/10000</f>
        <v>256109.67233000003</v>
      </c>
      <c r="C6" s="127">
        <f>776587837.37/10000</f>
        <v>77658.783737</v>
      </c>
      <c r="D6" s="127">
        <f>250498854.8/10000</f>
        <v>25049.88548</v>
      </c>
      <c r="E6" s="127">
        <f>559243204.75/10000</f>
        <v>55924.320475</v>
      </c>
      <c r="F6" s="127">
        <f>119700085.07/10000</f>
        <v>11970.008506999999</v>
      </c>
      <c r="G6" s="127">
        <f>846334699.59/10000</f>
        <v>84633.46995900001</v>
      </c>
      <c r="H6" s="127">
        <v>0</v>
      </c>
      <c r="I6" s="127">
        <f>8732041.72/10000</f>
        <v>873.2041720000001</v>
      </c>
      <c r="J6" s="127">
        <v>0</v>
      </c>
      <c r="L6" s="146"/>
    </row>
    <row r="7" spans="1:12" ht="14.25">
      <c r="A7" s="147" t="s">
        <v>16</v>
      </c>
      <c r="B7" s="127">
        <f>SUM(B8:B11)</f>
        <v>207126.799266</v>
      </c>
      <c r="C7" s="127">
        <f aca="true" t="shared" si="0" ref="C7:J7">SUM(C8:C11)</f>
        <v>35683.621373</v>
      </c>
      <c r="D7" s="127">
        <f t="shared" si="0"/>
        <v>25049.88548</v>
      </c>
      <c r="E7" s="127">
        <f t="shared" si="0"/>
        <v>55924.320475</v>
      </c>
      <c r="F7" s="127">
        <f t="shared" si="0"/>
        <v>11970.008506999999</v>
      </c>
      <c r="G7" s="127">
        <f t="shared" si="0"/>
        <v>84633.46995900001</v>
      </c>
      <c r="H7" s="127">
        <f t="shared" si="0"/>
        <v>0</v>
      </c>
      <c r="I7" s="127">
        <f t="shared" si="0"/>
        <v>815.2024720000001</v>
      </c>
      <c r="J7" s="127">
        <f t="shared" si="0"/>
        <v>0</v>
      </c>
      <c r="L7" s="146"/>
    </row>
    <row r="8" spans="1:10" ht="14.25">
      <c r="A8" s="129" t="s">
        <v>1021</v>
      </c>
      <c r="B8" s="127">
        <f>2068557857.71/10000</f>
        <v>206855.785771</v>
      </c>
      <c r="C8" s="127">
        <f>356836213.73/10000</f>
        <v>35683.621373</v>
      </c>
      <c r="D8" s="127">
        <f>250409980.93/10000</f>
        <v>25040.998093000002</v>
      </c>
      <c r="E8" s="127">
        <f>556747337.1/10000</f>
        <v>55674.73371</v>
      </c>
      <c r="F8" s="127">
        <f>119581094.6/10000</f>
        <v>11958.10946</v>
      </c>
      <c r="G8" s="127">
        <f>777075109.59/10000</f>
        <v>77707.510959</v>
      </c>
      <c r="H8" s="127">
        <v>0</v>
      </c>
      <c r="I8" s="127">
        <f>7908121.76/10000</f>
        <v>790.812176</v>
      </c>
      <c r="J8" s="127">
        <v>0</v>
      </c>
    </row>
    <row r="9" spans="1:10" ht="14.25">
      <c r="A9" s="129" t="s">
        <v>1022</v>
      </c>
      <c r="B9" s="127">
        <f>21981.32/10000</f>
        <v>2.1981319999999998</v>
      </c>
      <c r="C9" s="127">
        <v>0</v>
      </c>
      <c r="D9" s="127">
        <v>0</v>
      </c>
      <c r="E9" s="127">
        <v>0</v>
      </c>
      <c r="F9" s="127">
        <f>21981.32/10000</f>
        <v>2.1981319999999998</v>
      </c>
      <c r="H9" s="127">
        <v>0</v>
      </c>
      <c r="I9" s="127">
        <v>23.75</v>
      </c>
      <c r="J9" s="127">
        <v>0</v>
      </c>
    </row>
    <row r="10" spans="1:10" ht="14.25">
      <c r="A10" s="148" t="s">
        <v>1023</v>
      </c>
      <c r="B10" s="127"/>
      <c r="C10" s="127"/>
      <c r="D10" s="127"/>
      <c r="E10" s="127"/>
      <c r="F10" s="127"/>
      <c r="G10" s="127">
        <f>69259590/10000</f>
        <v>6925.959</v>
      </c>
      <c r="H10" s="127"/>
      <c r="I10" s="127"/>
      <c r="J10" s="127"/>
    </row>
    <row r="11" spans="1:10" ht="14.25">
      <c r="A11" s="131" t="s">
        <v>1024</v>
      </c>
      <c r="B11" s="127">
        <f>2688153.63/10000</f>
        <v>268.815363</v>
      </c>
      <c r="C11" s="127">
        <v>0</v>
      </c>
      <c r="D11" s="127">
        <f>88873.87/10000</f>
        <v>8.887387</v>
      </c>
      <c r="E11" s="127">
        <f>2495867.65/10000</f>
        <v>249.58676499999999</v>
      </c>
      <c r="F11" s="127">
        <f>97009.15/10000</f>
        <v>9.700915</v>
      </c>
      <c r="G11" s="127"/>
      <c r="H11" s="127"/>
      <c r="I11" s="127">
        <f>6402.96/10000</f>
        <v>0.640296</v>
      </c>
      <c r="J11" s="127"/>
    </row>
    <row r="12" spans="1:10" ht="14.25">
      <c r="A12" s="147" t="s">
        <v>17</v>
      </c>
      <c r="B12" s="127"/>
      <c r="C12" s="127"/>
      <c r="D12" s="127"/>
      <c r="E12" s="127"/>
      <c r="F12" s="127"/>
      <c r="G12" s="127"/>
      <c r="H12" s="127"/>
      <c r="I12" s="127"/>
      <c r="J12" s="127"/>
    </row>
    <row r="13" spans="1:10" ht="14.25">
      <c r="A13" s="147" t="s">
        <v>18</v>
      </c>
      <c r="B13" s="127"/>
      <c r="C13" s="125">
        <f>419751623.64/10000</f>
        <v>41975.162363999996</v>
      </c>
      <c r="D13" s="127"/>
      <c r="E13" s="127"/>
      <c r="F13" s="127"/>
      <c r="G13" s="127"/>
      <c r="H13" s="127"/>
      <c r="I13" s="125">
        <f>580000/10000</f>
        <v>58</v>
      </c>
      <c r="J13" s="127"/>
    </row>
    <row r="14" spans="1:10" ht="14.25">
      <c r="A14" s="129" t="s">
        <v>965</v>
      </c>
      <c r="B14" s="127">
        <f>1187360631.45/10000</f>
        <v>118736.06314500001</v>
      </c>
      <c r="C14" s="127">
        <f>11180270.41/10000</f>
        <v>1118.027041</v>
      </c>
      <c r="D14" s="127">
        <f>683198415.34/10000</f>
        <v>68319.841534</v>
      </c>
      <c r="E14" s="127">
        <f>42336316.97/10000</f>
        <v>4233.631697</v>
      </c>
      <c r="F14" s="127">
        <f>240164113.94/10000</f>
        <v>24016.411394</v>
      </c>
      <c r="G14" s="127">
        <f>202769884.63/10000</f>
        <v>20276.988462999998</v>
      </c>
      <c r="H14" s="127">
        <v>0</v>
      </c>
      <c r="I14" s="127">
        <f>7711630.16/10000</f>
        <v>771.163016</v>
      </c>
      <c r="J14" s="127">
        <v>0</v>
      </c>
    </row>
    <row r="15" spans="1:10" s="130" customFormat="1" ht="28.5" customHeight="1">
      <c r="A15" s="149" t="s">
        <v>635</v>
      </c>
      <c r="B15" s="150">
        <f aca="true" t="shared" si="1" ref="B15:J15">B6</f>
        <v>256109.67233000003</v>
      </c>
      <c r="C15" s="150">
        <f t="shared" si="1"/>
        <v>77658.783737</v>
      </c>
      <c r="D15" s="150">
        <f t="shared" si="1"/>
        <v>25049.88548</v>
      </c>
      <c r="E15" s="150">
        <f t="shared" si="1"/>
        <v>55924.320475</v>
      </c>
      <c r="F15" s="150">
        <f t="shared" si="1"/>
        <v>11970.008506999999</v>
      </c>
      <c r="G15" s="150">
        <f t="shared" si="1"/>
        <v>84633.46995900001</v>
      </c>
      <c r="H15" s="150">
        <f t="shared" si="1"/>
        <v>0</v>
      </c>
      <c r="I15" s="150">
        <f t="shared" si="1"/>
        <v>873.2041720000001</v>
      </c>
      <c r="J15" s="150">
        <f t="shared" si="1"/>
        <v>0</v>
      </c>
    </row>
    <row r="16" spans="1:10" s="130" customFormat="1" ht="44.25" customHeight="1">
      <c r="A16" s="250" t="s">
        <v>444</v>
      </c>
      <c r="B16" s="250"/>
      <c r="C16" s="250"/>
      <c r="D16" s="250"/>
      <c r="E16" s="250"/>
      <c r="F16" s="250"/>
      <c r="G16" s="250"/>
      <c r="H16" s="250"/>
      <c r="I16" s="250"/>
      <c r="J16" s="250"/>
    </row>
  </sheetData>
  <sheetProtection/>
  <mergeCells count="3">
    <mergeCell ref="A16:J16"/>
    <mergeCell ref="A2:J2"/>
    <mergeCell ref="I3:J3"/>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B16"/>
  <sheetViews>
    <sheetView zoomScalePageLayoutView="0" workbookViewId="0" topLeftCell="A1">
      <selection activeCell="K12" sqref="K12"/>
    </sheetView>
  </sheetViews>
  <sheetFormatPr defaultColWidth="9.00390625" defaultRowHeight="14.25"/>
  <cols>
    <col min="1" max="1" width="40.50390625" style="153" customWidth="1"/>
    <col min="2" max="2" width="40.50390625" style="152" customWidth="1"/>
    <col min="3" max="16384" width="9.00390625" style="153" customWidth="1"/>
  </cols>
  <sheetData>
    <row r="1" ht="14.25">
      <c r="A1" s="151" t="s">
        <v>971</v>
      </c>
    </row>
    <row r="2" spans="1:2" ht="30" customHeight="1">
      <c r="A2" s="254" t="s">
        <v>972</v>
      </c>
      <c r="B2" s="255"/>
    </row>
    <row r="3" spans="1:2" ht="19.5" customHeight="1">
      <c r="A3" s="154"/>
      <c r="B3" s="155" t="s">
        <v>0</v>
      </c>
    </row>
    <row r="4" spans="1:2" ht="36" customHeight="1">
      <c r="A4" s="156" t="s">
        <v>402</v>
      </c>
      <c r="B4" s="157" t="s">
        <v>403</v>
      </c>
    </row>
    <row r="5" spans="1:2" ht="36" customHeight="1">
      <c r="A5" s="158" t="s">
        <v>404</v>
      </c>
      <c r="B5" s="159"/>
    </row>
    <row r="6" spans="1:2" ht="36" customHeight="1">
      <c r="A6" s="160" t="s">
        <v>405</v>
      </c>
      <c r="B6" s="157"/>
    </row>
    <row r="7" spans="1:2" ht="36" customHeight="1">
      <c r="A7" s="161" t="s">
        <v>406</v>
      </c>
      <c r="B7" s="162"/>
    </row>
    <row r="8" spans="1:2" ht="36" customHeight="1">
      <c r="A8" s="161" t="s">
        <v>407</v>
      </c>
      <c r="B8" s="162"/>
    </row>
    <row r="9" spans="1:2" ht="36" customHeight="1">
      <c r="A9" s="161" t="s">
        <v>408</v>
      </c>
      <c r="B9" s="162"/>
    </row>
    <row r="10" spans="1:2" ht="36" customHeight="1">
      <c r="A10" s="161" t="s">
        <v>409</v>
      </c>
      <c r="B10" s="162"/>
    </row>
    <row r="11" spans="1:2" ht="36" customHeight="1">
      <c r="A11" s="161" t="s">
        <v>410</v>
      </c>
      <c r="B11" s="162"/>
    </row>
    <row r="12" spans="1:2" ht="36" customHeight="1">
      <c r="A12" s="161"/>
      <c r="B12" s="162"/>
    </row>
    <row r="13" spans="1:2" ht="36" customHeight="1">
      <c r="A13" s="160" t="s">
        <v>411</v>
      </c>
      <c r="B13" s="162"/>
    </row>
    <row r="14" spans="1:2" ht="36" customHeight="1">
      <c r="A14" s="160"/>
      <c r="B14" s="162"/>
    </row>
    <row r="15" spans="1:2" ht="36" customHeight="1">
      <c r="A15" s="163" t="s">
        <v>413</v>
      </c>
      <c r="B15" s="164"/>
    </row>
    <row r="16" spans="1:2" s="165" customFormat="1" ht="26.25" customHeight="1">
      <c r="A16" s="165" t="s">
        <v>973</v>
      </c>
      <c r="B16" s="166"/>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B17"/>
  <sheetViews>
    <sheetView zoomScalePageLayoutView="0" workbookViewId="0" topLeftCell="A1">
      <selection activeCell="E8" sqref="E8"/>
    </sheetView>
  </sheetViews>
  <sheetFormatPr defaultColWidth="9.00390625" defaultRowHeight="14.25"/>
  <cols>
    <col min="1" max="1" width="40.625" style="153" customWidth="1"/>
    <col min="2" max="2" width="38.75390625" style="153" customWidth="1"/>
    <col min="3" max="16384" width="9.00390625" style="153" customWidth="1"/>
  </cols>
  <sheetData>
    <row r="1" ht="14.25">
      <c r="A1" s="203" t="s">
        <v>1034</v>
      </c>
    </row>
    <row r="2" spans="1:2" ht="30" customHeight="1">
      <c r="A2" s="254" t="s">
        <v>974</v>
      </c>
      <c r="B2" s="254"/>
    </row>
    <row r="3" spans="1:2" ht="19.5" customHeight="1">
      <c r="A3" s="154"/>
      <c r="B3" s="167" t="s">
        <v>415</v>
      </c>
    </row>
    <row r="4" spans="1:2" ht="36" customHeight="1">
      <c r="A4" s="156" t="s">
        <v>417</v>
      </c>
      <c r="B4" s="156" t="s">
        <v>416</v>
      </c>
    </row>
    <row r="5" spans="1:2" ht="36" customHeight="1">
      <c r="A5" s="158" t="s">
        <v>418</v>
      </c>
      <c r="B5" s="156"/>
    </row>
    <row r="6" spans="1:2" ht="36" customHeight="1">
      <c r="A6" s="158" t="s">
        <v>419</v>
      </c>
      <c r="B6" s="157"/>
    </row>
    <row r="7" spans="1:2" ht="36" customHeight="1">
      <c r="A7" s="158" t="s">
        <v>420</v>
      </c>
      <c r="B7" s="157"/>
    </row>
    <row r="8" spans="1:2" ht="36" customHeight="1">
      <c r="A8" s="158" t="s">
        <v>421</v>
      </c>
      <c r="B8" s="157"/>
    </row>
    <row r="9" spans="1:2" ht="36" customHeight="1">
      <c r="A9" s="158" t="s">
        <v>422</v>
      </c>
      <c r="B9" s="157"/>
    </row>
    <row r="10" spans="1:2" ht="36" customHeight="1">
      <c r="A10" s="158" t="s">
        <v>423</v>
      </c>
      <c r="B10" s="157"/>
    </row>
    <row r="11" spans="1:2" ht="36" customHeight="1">
      <c r="A11" s="158" t="s">
        <v>424</v>
      </c>
      <c r="B11" s="157"/>
    </row>
    <row r="12" spans="1:2" ht="36" customHeight="1">
      <c r="A12" s="161"/>
      <c r="B12" s="162"/>
    </row>
    <row r="13" spans="1:2" ht="36" customHeight="1">
      <c r="A13" s="160" t="s">
        <v>412</v>
      </c>
      <c r="B13" s="162"/>
    </row>
    <row r="14" spans="1:2" ht="36" customHeight="1">
      <c r="A14" s="160" t="s">
        <v>425</v>
      </c>
      <c r="B14" s="162"/>
    </row>
    <row r="15" spans="1:2" ht="36" customHeight="1">
      <c r="A15" s="163" t="s">
        <v>414</v>
      </c>
      <c r="B15" s="164"/>
    </row>
    <row r="16" spans="1:2" ht="26.25" customHeight="1">
      <c r="A16" s="168" t="s">
        <v>975</v>
      </c>
      <c r="B16" s="168"/>
    </row>
    <row r="17" ht="14.25">
      <c r="B17" s="169"/>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D16"/>
  <sheetViews>
    <sheetView zoomScalePageLayoutView="0" workbookViewId="0" topLeftCell="C1">
      <selection activeCell="G6" sqref="G6"/>
    </sheetView>
  </sheetViews>
  <sheetFormatPr defaultColWidth="9.00390625" defaultRowHeight="14.25"/>
  <cols>
    <col min="1" max="1" width="40.50390625" style="153" customWidth="1"/>
    <col min="2" max="2" width="40.50390625" style="152" customWidth="1"/>
    <col min="3" max="3" width="38.375" style="153" customWidth="1"/>
    <col min="4" max="4" width="31.375" style="153" customWidth="1"/>
    <col min="5" max="16384" width="9.00390625" style="153" customWidth="1"/>
  </cols>
  <sheetData>
    <row r="1" spans="1:4" ht="14.25">
      <c r="A1" s="151" t="s">
        <v>737</v>
      </c>
      <c r="C1" s="151" t="s">
        <v>976</v>
      </c>
      <c r="D1" s="152"/>
    </row>
    <row r="2" spans="1:4" ht="30" customHeight="1">
      <c r="A2" s="254" t="s">
        <v>736</v>
      </c>
      <c r="B2" s="255"/>
      <c r="C2" s="254" t="s">
        <v>977</v>
      </c>
      <c r="D2" s="255"/>
    </row>
    <row r="3" spans="1:4" ht="19.5" customHeight="1">
      <c r="A3" s="154"/>
      <c r="B3" s="155" t="s">
        <v>0</v>
      </c>
      <c r="C3" s="154"/>
      <c r="D3" s="155" t="s">
        <v>0</v>
      </c>
    </row>
    <row r="4" spans="1:4" ht="36" customHeight="1">
      <c r="A4" s="156" t="s">
        <v>402</v>
      </c>
      <c r="B4" s="157" t="s">
        <v>403</v>
      </c>
      <c r="C4" s="156" t="s">
        <v>402</v>
      </c>
      <c r="D4" s="157" t="s">
        <v>403</v>
      </c>
    </row>
    <row r="5" spans="1:4" ht="36" customHeight="1">
      <c r="A5" s="158" t="s">
        <v>404</v>
      </c>
      <c r="B5" s="159"/>
      <c r="C5" s="158" t="s">
        <v>404</v>
      </c>
      <c r="D5" s="159"/>
    </row>
    <row r="6" spans="1:4" ht="36" customHeight="1">
      <c r="A6" s="160" t="s">
        <v>405</v>
      </c>
      <c r="B6" s="157"/>
      <c r="C6" s="160" t="s">
        <v>405</v>
      </c>
      <c r="D6" s="157"/>
    </row>
    <row r="7" spans="1:4" ht="36" customHeight="1">
      <c r="A7" s="161" t="s">
        <v>406</v>
      </c>
      <c r="B7" s="162"/>
      <c r="C7" s="161" t="s">
        <v>406</v>
      </c>
      <c r="D7" s="162"/>
    </row>
    <row r="8" spans="1:4" ht="36" customHeight="1">
      <c r="A8" s="161" t="s">
        <v>407</v>
      </c>
      <c r="B8" s="162"/>
      <c r="C8" s="161" t="s">
        <v>407</v>
      </c>
      <c r="D8" s="162"/>
    </row>
    <row r="9" spans="1:4" ht="36" customHeight="1">
      <c r="A9" s="161" t="s">
        <v>408</v>
      </c>
      <c r="B9" s="162"/>
      <c r="C9" s="161" t="s">
        <v>408</v>
      </c>
      <c r="D9" s="162"/>
    </row>
    <row r="10" spans="1:4" ht="36" customHeight="1">
      <c r="A10" s="161" t="s">
        <v>409</v>
      </c>
      <c r="B10" s="162"/>
      <c r="C10" s="161" t="s">
        <v>409</v>
      </c>
      <c r="D10" s="162"/>
    </row>
    <row r="11" spans="1:4" ht="36" customHeight="1">
      <c r="A11" s="161" t="s">
        <v>410</v>
      </c>
      <c r="B11" s="162"/>
      <c r="C11" s="161" t="s">
        <v>410</v>
      </c>
      <c r="D11" s="162"/>
    </row>
    <row r="12" spans="1:4" ht="36" customHeight="1">
      <c r="A12" s="161"/>
      <c r="B12" s="162"/>
      <c r="C12" s="161"/>
      <c r="D12" s="162"/>
    </row>
    <row r="13" spans="1:4" ht="36" customHeight="1">
      <c r="A13" s="160" t="s">
        <v>411</v>
      </c>
      <c r="B13" s="162"/>
      <c r="C13" s="160" t="s">
        <v>411</v>
      </c>
      <c r="D13" s="162"/>
    </row>
    <row r="14" spans="1:4" ht="36" customHeight="1">
      <c r="A14" s="160"/>
      <c r="B14" s="162"/>
      <c r="C14" s="160"/>
      <c r="D14" s="162"/>
    </row>
    <row r="15" spans="1:4" ht="36" customHeight="1">
      <c r="A15" s="163" t="s">
        <v>413</v>
      </c>
      <c r="B15" s="164"/>
      <c r="C15" s="163" t="s">
        <v>413</v>
      </c>
      <c r="D15" s="164"/>
    </row>
    <row r="16" spans="1:4" s="165" customFormat="1" ht="26.25" customHeight="1">
      <c r="A16" s="170" t="s">
        <v>699</v>
      </c>
      <c r="B16" s="166"/>
      <c r="C16" s="165" t="s">
        <v>978</v>
      </c>
      <c r="D16" s="166"/>
    </row>
  </sheetData>
  <sheetProtection/>
  <mergeCells count="2">
    <mergeCell ref="A2:B2"/>
    <mergeCell ref="C2:D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B17"/>
  <sheetViews>
    <sheetView zoomScalePageLayoutView="0" workbookViewId="0" topLeftCell="A1">
      <selection activeCell="R22" sqref="R22"/>
    </sheetView>
  </sheetViews>
  <sheetFormatPr defaultColWidth="9.00390625" defaultRowHeight="14.25"/>
  <cols>
    <col min="1" max="1" width="40.625" style="153" customWidth="1"/>
    <col min="2" max="2" width="38.75390625" style="153" customWidth="1"/>
    <col min="3" max="16384" width="9.00390625" style="153" customWidth="1"/>
  </cols>
  <sheetData>
    <row r="1" ht="14.25">
      <c r="A1" s="203" t="s">
        <v>1035</v>
      </c>
    </row>
    <row r="2" spans="1:2" ht="30" customHeight="1">
      <c r="A2" s="254" t="s">
        <v>979</v>
      </c>
      <c r="B2" s="254"/>
    </row>
    <row r="3" spans="1:2" ht="19.5" customHeight="1">
      <c r="A3" s="154"/>
      <c r="B3" s="167" t="s">
        <v>415</v>
      </c>
    </row>
    <row r="4" spans="1:2" ht="36" customHeight="1">
      <c r="A4" s="156" t="s">
        <v>417</v>
      </c>
      <c r="B4" s="156" t="s">
        <v>403</v>
      </c>
    </row>
    <row r="5" spans="1:2" ht="36" customHeight="1">
      <c r="A5" s="158" t="s">
        <v>418</v>
      </c>
      <c r="B5" s="156"/>
    </row>
    <row r="6" spans="1:2" ht="36" customHeight="1">
      <c r="A6" s="158" t="s">
        <v>419</v>
      </c>
      <c r="B6" s="157"/>
    </row>
    <row r="7" spans="1:2" ht="36" customHeight="1">
      <c r="A7" s="158" t="s">
        <v>420</v>
      </c>
      <c r="B7" s="157"/>
    </row>
    <row r="8" spans="1:2" ht="36" customHeight="1">
      <c r="A8" s="158" t="s">
        <v>421</v>
      </c>
      <c r="B8" s="157"/>
    </row>
    <row r="9" spans="1:2" ht="36" customHeight="1">
      <c r="A9" s="158" t="s">
        <v>422</v>
      </c>
      <c r="B9" s="157"/>
    </row>
    <row r="10" spans="1:2" ht="36" customHeight="1">
      <c r="A10" s="158" t="s">
        <v>423</v>
      </c>
      <c r="B10" s="157"/>
    </row>
    <row r="11" spans="1:2" ht="36" customHeight="1">
      <c r="A11" s="158" t="s">
        <v>424</v>
      </c>
      <c r="B11" s="157"/>
    </row>
    <row r="12" spans="1:2" ht="36" customHeight="1">
      <c r="A12" s="161"/>
      <c r="B12" s="162"/>
    </row>
    <row r="13" spans="1:2" ht="36" customHeight="1">
      <c r="A13" s="160" t="s">
        <v>412</v>
      </c>
      <c r="B13" s="162"/>
    </row>
    <row r="14" spans="1:2" ht="36" customHeight="1">
      <c r="A14" s="160" t="s">
        <v>425</v>
      </c>
      <c r="B14" s="162"/>
    </row>
    <row r="15" spans="1:2" ht="36" customHeight="1">
      <c r="A15" s="163" t="s">
        <v>414</v>
      </c>
      <c r="B15" s="164"/>
    </row>
    <row r="16" spans="1:2" ht="26.25" customHeight="1">
      <c r="A16" s="168" t="s">
        <v>980</v>
      </c>
      <c r="B16" s="168"/>
    </row>
    <row r="17" ht="14.25">
      <c r="B17" s="169"/>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B6" sqref="B6"/>
    </sheetView>
  </sheetViews>
  <sheetFormatPr defaultColWidth="9.00390625" defaultRowHeight="14.25"/>
  <cols>
    <col min="1" max="1" width="24.875" style="171" customWidth="1"/>
    <col min="2" max="2" width="46.25390625" style="171" customWidth="1"/>
    <col min="3" max="3" width="31.625" style="171" customWidth="1"/>
    <col min="4" max="4" width="18.375" style="171" customWidth="1"/>
    <col min="5" max="5" width="16.50390625" style="171" customWidth="1"/>
    <col min="6" max="6" width="13.75390625" style="171" customWidth="1"/>
    <col min="7" max="16384" width="9.00390625" style="171" customWidth="1"/>
  </cols>
  <sheetData>
    <row r="1" spans="1:2" ht="28.5" customHeight="1">
      <c r="A1" s="89" t="s">
        <v>981</v>
      </c>
      <c r="B1" s="89"/>
    </row>
    <row r="2" spans="1:6" ht="41.25" customHeight="1">
      <c r="A2" s="260" t="s">
        <v>986</v>
      </c>
      <c r="B2" s="260"/>
      <c r="C2" s="260"/>
      <c r="D2" s="260"/>
      <c r="E2" s="260"/>
      <c r="F2" s="260"/>
    </row>
    <row r="3" ht="24" customHeight="1">
      <c r="D3" s="172" t="s">
        <v>1015</v>
      </c>
    </row>
    <row r="4" spans="1:3" ht="32.25" customHeight="1">
      <c r="A4" s="262" t="s">
        <v>987</v>
      </c>
      <c r="B4" s="92" t="s">
        <v>988</v>
      </c>
      <c r="C4" s="92" t="s">
        <v>989</v>
      </c>
    </row>
    <row r="5" spans="1:3" ht="30" customHeight="1">
      <c r="A5" s="263"/>
      <c r="B5" s="92" t="s">
        <v>990</v>
      </c>
      <c r="C5" s="92" t="s">
        <v>990</v>
      </c>
    </row>
    <row r="6" spans="1:3" ht="30" customHeight="1">
      <c r="A6" s="91" t="s">
        <v>992</v>
      </c>
      <c r="B6" s="173">
        <v>26.84</v>
      </c>
      <c r="C6" s="173">
        <v>26.84</v>
      </c>
    </row>
    <row r="7" spans="1:4" ht="30" customHeight="1">
      <c r="A7" s="256"/>
      <c r="B7" s="257"/>
      <c r="C7" s="257"/>
      <c r="D7" s="257"/>
    </row>
  </sheetData>
  <sheetProtection/>
  <mergeCells count="3">
    <mergeCell ref="A2:F2"/>
    <mergeCell ref="A4:A5"/>
    <mergeCell ref="A7:D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G7"/>
  <sheetViews>
    <sheetView zoomScalePageLayoutView="0" workbookViewId="0" topLeftCell="A1">
      <selection activeCell="G7" sqref="G7"/>
    </sheetView>
  </sheetViews>
  <sheetFormatPr defaultColWidth="9.00390625" defaultRowHeight="14.25"/>
  <cols>
    <col min="1" max="1" width="37.625" style="171" customWidth="1"/>
    <col min="2" max="2" width="34.375" style="171" customWidth="1"/>
    <col min="3" max="3" width="40.625" style="171" customWidth="1"/>
    <col min="4" max="4" width="14.25390625" style="171" customWidth="1"/>
    <col min="5" max="5" width="18.375" style="171" customWidth="1"/>
    <col min="6" max="6" width="16.50390625" style="171" customWidth="1"/>
    <col min="7" max="7" width="13.75390625" style="171" customWidth="1"/>
    <col min="8" max="16384" width="9.00390625" style="171" customWidth="1"/>
  </cols>
  <sheetData>
    <row r="1" ht="28.5" customHeight="1">
      <c r="A1" s="89" t="s">
        <v>1037</v>
      </c>
    </row>
    <row r="2" spans="1:7" ht="41.25" customHeight="1">
      <c r="A2" s="260" t="s">
        <v>986</v>
      </c>
      <c r="B2" s="260"/>
      <c r="C2" s="260"/>
      <c r="D2" s="260"/>
      <c r="E2" s="260"/>
      <c r="F2" s="260"/>
      <c r="G2" s="260"/>
    </row>
    <row r="3" ht="24" customHeight="1">
      <c r="D3" s="172" t="s">
        <v>1015</v>
      </c>
    </row>
    <row r="4" spans="1:3" ht="32.25" customHeight="1">
      <c r="A4" s="258" t="s">
        <v>987</v>
      </c>
      <c r="B4" s="92" t="s">
        <v>988</v>
      </c>
      <c r="C4" s="92" t="s">
        <v>989</v>
      </c>
    </row>
    <row r="5" spans="1:3" ht="30" customHeight="1">
      <c r="A5" s="259"/>
      <c r="B5" s="92" t="s">
        <v>991</v>
      </c>
      <c r="C5" s="92" t="s">
        <v>991</v>
      </c>
    </row>
    <row r="6" spans="1:3" ht="30" customHeight="1">
      <c r="A6" s="91" t="s">
        <v>992</v>
      </c>
      <c r="B6" s="173">
        <v>4.31</v>
      </c>
      <c r="C6" s="173">
        <v>4.31</v>
      </c>
    </row>
    <row r="7" spans="1:5" ht="30" customHeight="1">
      <c r="A7" s="256"/>
      <c r="B7" s="257"/>
      <c r="C7" s="257"/>
      <c r="D7" s="257"/>
      <c r="E7" s="257"/>
    </row>
  </sheetData>
  <sheetProtection/>
  <mergeCells count="3">
    <mergeCell ref="A7:E7"/>
    <mergeCell ref="A4:A5"/>
    <mergeCell ref="A2:G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F27"/>
  <sheetViews>
    <sheetView zoomScalePageLayoutView="0" workbookViewId="0" topLeftCell="A1">
      <selection activeCell="I11" sqref="I11"/>
    </sheetView>
  </sheetViews>
  <sheetFormatPr defaultColWidth="9.00390625" defaultRowHeight="14.25"/>
  <cols>
    <col min="1" max="1" width="36.625" style="171" customWidth="1"/>
    <col min="2" max="2" width="21.625" style="171" customWidth="1"/>
    <col min="3" max="3" width="19.50390625" style="171" customWidth="1"/>
    <col min="4" max="4" width="18.375" style="171" customWidth="1"/>
    <col min="5" max="5" width="16.50390625" style="171" customWidth="1"/>
    <col min="6" max="6" width="13.75390625" style="171" customWidth="1"/>
    <col min="7" max="16384" width="9.00390625" style="171" customWidth="1"/>
  </cols>
  <sheetData>
    <row r="1" ht="28.5" customHeight="1">
      <c r="A1" s="89" t="s">
        <v>1038</v>
      </c>
    </row>
    <row r="2" spans="1:6" ht="41.25" customHeight="1">
      <c r="A2" s="260" t="s">
        <v>993</v>
      </c>
      <c r="B2" s="260"/>
      <c r="C2" s="260"/>
      <c r="D2" s="176"/>
      <c r="E2" s="176"/>
      <c r="F2" s="176"/>
    </row>
    <row r="3" spans="2:3" ht="24" customHeight="1">
      <c r="B3" s="177"/>
      <c r="C3" s="178" t="s">
        <v>1016</v>
      </c>
    </row>
    <row r="4" spans="1:3" ht="19.5" customHeight="1">
      <c r="A4" s="174" t="s">
        <v>994</v>
      </c>
      <c r="B4" s="174" t="s">
        <v>995</v>
      </c>
      <c r="C4" s="174" t="s">
        <v>1017</v>
      </c>
    </row>
    <row r="5" spans="1:3" ht="20.25" customHeight="1">
      <c r="A5" s="175" t="s">
        <v>996</v>
      </c>
      <c r="B5" s="173">
        <v>26.39</v>
      </c>
      <c r="C5" s="175"/>
    </row>
    <row r="6" spans="1:3" ht="20.25" customHeight="1">
      <c r="A6" s="175" t="s">
        <v>997</v>
      </c>
      <c r="B6" s="173">
        <v>25.86</v>
      </c>
      <c r="C6" s="175"/>
    </row>
    <row r="7" spans="1:3" ht="20.25" customHeight="1">
      <c r="A7" s="175" t="s">
        <v>998</v>
      </c>
      <c r="B7" s="173">
        <v>0.53</v>
      </c>
      <c r="C7" s="175"/>
    </row>
    <row r="8" spans="1:3" ht="20.25" customHeight="1">
      <c r="A8" s="175" t="s">
        <v>999</v>
      </c>
      <c r="B8" s="173">
        <v>26.39</v>
      </c>
      <c r="C8" s="175"/>
    </row>
    <row r="9" spans="1:3" ht="20.25" customHeight="1">
      <c r="A9" s="175" t="s">
        <v>997</v>
      </c>
      <c r="B9" s="173">
        <v>25.86</v>
      </c>
      <c r="C9" s="175"/>
    </row>
    <row r="10" spans="1:3" ht="20.25" customHeight="1">
      <c r="A10" s="175" t="s">
        <v>1000</v>
      </c>
      <c r="B10" s="173">
        <v>0.53</v>
      </c>
      <c r="C10" s="175"/>
    </row>
    <row r="11" spans="1:3" ht="20.25" customHeight="1">
      <c r="A11" s="175" t="s">
        <v>1001</v>
      </c>
      <c r="B11" s="173">
        <f>SUM(B12:B14)</f>
        <v>11.479999999999999</v>
      </c>
      <c r="C11" s="175"/>
    </row>
    <row r="12" spans="1:3" ht="20.25" customHeight="1">
      <c r="A12" s="175" t="s">
        <v>1002</v>
      </c>
      <c r="B12" s="173">
        <v>0.98</v>
      </c>
      <c r="C12" s="175"/>
    </row>
    <row r="13" spans="1:3" ht="20.25" customHeight="1">
      <c r="A13" s="175" t="s">
        <v>1003</v>
      </c>
      <c r="B13" s="173">
        <v>6.72</v>
      </c>
      <c r="C13" s="175"/>
    </row>
    <row r="14" spans="1:3" ht="20.25" customHeight="1">
      <c r="A14" s="175" t="s">
        <v>1004</v>
      </c>
      <c r="B14" s="173">
        <v>3.78</v>
      </c>
      <c r="C14" s="175"/>
    </row>
    <row r="15" spans="1:3" ht="20.25" customHeight="1">
      <c r="A15" s="175" t="s">
        <v>1005</v>
      </c>
      <c r="B15" s="179"/>
      <c r="C15" s="175"/>
    </row>
    <row r="16" spans="1:3" ht="20.25" customHeight="1">
      <c r="A16" s="175" t="s">
        <v>1006</v>
      </c>
      <c r="B16" s="179"/>
      <c r="C16" s="175"/>
    </row>
    <row r="17" spans="1:3" ht="20.25" customHeight="1">
      <c r="A17" s="175" t="s">
        <v>1007</v>
      </c>
      <c r="B17" s="179"/>
      <c r="C17" s="175"/>
    </row>
    <row r="18" spans="1:3" ht="20.25" customHeight="1">
      <c r="A18" s="175" t="s">
        <v>1008</v>
      </c>
      <c r="B18" s="179"/>
      <c r="C18" s="175"/>
    </row>
    <row r="19" spans="1:3" ht="20.25" customHeight="1">
      <c r="A19" s="175" t="s">
        <v>1009</v>
      </c>
      <c r="B19" s="173">
        <v>7842.27</v>
      </c>
      <c r="C19" s="175"/>
    </row>
    <row r="20" spans="1:3" ht="20.25" customHeight="1">
      <c r="A20" s="175" t="s">
        <v>1007</v>
      </c>
      <c r="B20" s="179">
        <v>7636.1</v>
      </c>
      <c r="C20" s="175"/>
    </row>
    <row r="21" spans="1:3" ht="20.25" customHeight="1">
      <c r="A21" s="175" t="s">
        <v>1008</v>
      </c>
      <c r="B21" s="179">
        <v>206.17</v>
      </c>
      <c r="C21" s="175"/>
    </row>
    <row r="22" spans="1:3" ht="20.25" customHeight="1">
      <c r="A22" s="175" t="s">
        <v>1010</v>
      </c>
      <c r="B22" s="173">
        <v>31.15</v>
      </c>
      <c r="C22" s="175"/>
    </row>
    <row r="23" spans="1:3" ht="20.25" customHeight="1">
      <c r="A23" s="175" t="s">
        <v>1011</v>
      </c>
      <c r="B23" s="173">
        <v>26.84</v>
      </c>
      <c r="C23" s="175"/>
    </row>
    <row r="24" spans="1:3" ht="20.25" customHeight="1">
      <c r="A24" s="175" t="s">
        <v>1008</v>
      </c>
      <c r="B24" s="173">
        <v>4.31</v>
      </c>
      <c r="C24" s="175"/>
    </row>
    <row r="25" spans="1:3" ht="20.25" customHeight="1">
      <c r="A25" s="175" t="s">
        <v>1012</v>
      </c>
      <c r="B25" s="173">
        <v>31.15</v>
      </c>
      <c r="C25" s="175"/>
    </row>
    <row r="26" spans="1:3" ht="20.25" customHeight="1">
      <c r="A26" s="175" t="s">
        <v>1013</v>
      </c>
      <c r="B26" s="173">
        <v>26.84</v>
      </c>
      <c r="C26" s="175"/>
    </row>
    <row r="27" spans="1:3" ht="20.25" customHeight="1">
      <c r="A27" s="175" t="s">
        <v>1014</v>
      </c>
      <c r="B27" s="173">
        <v>4.31</v>
      </c>
      <c r="C27" s="175"/>
    </row>
  </sheetData>
  <sheetProtection/>
  <mergeCells count="1">
    <mergeCell ref="A2:C2"/>
  </mergeCells>
  <printOptions/>
  <pageMargins left="0.7" right="0.7" top="0.75" bottom="0.75" header="0.3" footer="0.3"/>
  <pageSetup orientation="portrait" paperSize="9" r:id="rId1"/>
</worksheet>
</file>

<file path=xl/worksheets/sheet29.xml><?xml version="1.0" encoding="utf-8"?>
<worksheet xmlns="http://schemas.openxmlformats.org/spreadsheetml/2006/main" xmlns:r="http://schemas.openxmlformats.org/officeDocument/2006/relationships">
  <dimension ref="A1:C20"/>
  <sheetViews>
    <sheetView zoomScalePageLayoutView="0" workbookViewId="0" topLeftCell="A1">
      <selection activeCell="I10" sqref="I10"/>
    </sheetView>
  </sheetViews>
  <sheetFormatPr defaultColWidth="9.00390625" defaultRowHeight="14.25"/>
  <cols>
    <col min="1" max="1" width="40.375" style="200" customWidth="1"/>
    <col min="2" max="2" width="16.375" style="180" customWidth="1"/>
    <col min="3" max="3" width="23.125" style="181" customWidth="1"/>
    <col min="4" max="16384" width="9.00390625" style="2" customWidth="1"/>
  </cols>
  <sheetData>
    <row r="1" ht="14.25">
      <c r="A1" s="89" t="s">
        <v>1039</v>
      </c>
    </row>
    <row r="2" spans="1:3" s="182" customFormat="1" ht="25.5" customHeight="1">
      <c r="A2" s="261" t="s">
        <v>982</v>
      </c>
      <c r="B2" s="261"/>
      <c r="C2" s="261"/>
    </row>
    <row r="3" spans="1:3" ht="23.25" customHeight="1">
      <c r="A3" s="183"/>
      <c r="B3" s="184"/>
      <c r="C3" s="185" t="s">
        <v>738</v>
      </c>
    </row>
    <row r="4" spans="1:3" s="130" customFormat="1" ht="27.75" customHeight="1">
      <c r="A4" s="186" t="s">
        <v>739</v>
      </c>
      <c r="B4" s="187" t="s">
        <v>752</v>
      </c>
      <c r="C4" s="188" t="s">
        <v>740</v>
      </c>
    </row>
    <row r="5" spans="1:3" s="192" customFormat="1" ht="24.75" customHeight="1">
      <c r="A5" s="189" t="s">
        <v>741</v>
      </c>
      <c r="B5" s="190">
        <f>SUM(B6:B17)</f>
        <v>15700</v>
      </c>
      <c r="C5" s="191"/>
    </row>
    <row r="6" spans="1:3" s="194" customFormat="1" ht="22.5" customHeight="1">
      <c r="A6" s="191" t="s">
        <v>742</v>
      </c>
      <c r="B6" s="190">
        <v>1600</v>
      </c>
      <c r="C6" s="193"/>
    </row>
    <row r="7" spans="1:3" s="194" customFormat="1" ht="72.75" customHeight="1">
      <c r="A7" s="191" t="s">
        <v>743</v>
      </c>
      <c r="B7" s="190">
        <v>4500</v>
      </c>
      <c r="C7" s="193"/>
    </row>
    <row r="8" spans="1:3" s="194" customFormat="1" ht="29.25" customHeight="1">
      <c r="A8" s="191" t="s">
        <v>753</v>
      </c>
      <c r="B8" s="190">
        <v>400</v>
      </c>
      <c r="C8" s="193"/>
    </row>
    <row r="9" spans="1:3" s="194" customFormat="1" ht="35.25" customHeight="1">
      <c r="A9" s="191" t="s">
        <v>744</v>
      </c>
      <c r="B9" s="190">
        <v>2400</v>
      </c>
      <c r="C9" s="193"/>
    </row>
    <row r="10" spans="1:3" s="194" customFormat="1" ht="24" customHeight="1">
      <c r="A10" s="191" t="s">
        <v>745</v>
      </c>
      <c r="B10" s="190">
        <v>200</v>
      </c>
      <c r="C10" s="193"/>
    </row>
    <row r="11" spans="1:3" s="194" customFormat="1" ht="27">
      <c r="A11" s="191" t="s">
        <v>746</v>
      </c>
      <c r="B11" s="190">
        <v>700</v>
      </c>
      <c r="C11" s="193"/>
    </row>
    <row r="12" spans="1:3" s="194" customFormat="1" ht="22.5" customHeight="1">
      <c r="A12" s="191" t="s">
        <v>747</v>
      </c>
      <c r="B12" s="190">
        <v>300</v>
      </c>
      <c r="C12" s="193"/>
    </row>
    <row r="13" spans="1:3" s="194" customFormat="1" ht="22.5" customHeight="1">
      <c r="A13" s="191" t="s">
        <v>748</v>
      </c>
      <c r="B13" s="190">
        <v>1000</v>
      </c>
      <c r="C13" s="193"/>
    </row>
    <row r="14" spans="1:3" s="194" customFormat="1" ht="22.5" customHeight="1">
      <c r="A14" s="191" t="s">
        <v>749</v>
      </c>
      <c r="B14" s="190">
        <v>2700</v>
      </c>
      <c r="C14" s="193"/>
    </row>
    <row r="15" spans="1:3" s="194" customFormat="1" ht="22.5" customHeight="1">
      <c r="A15" s="191" t="s">
        <v>750</v>
      </c>
      <c r="B15" s="190">
        <v>100</v>
      </c>
      <c r="C15" s="193"/>
    </row>
    <row r="16" spans="1:3" s="194" customFormat="1" ht="22.5" customHeight="1">
      <c r="A16" s="191" t="s">
        <v>751</v>
      </c>
      <c r="B16" s="195">
        <v>1000</v>
      </c>
      <c r="C16" s="193"/>
    </row>
    <row r="17" spans="1:3" s="194" customFormat="1" ht="14.25">
      <c r="A17" s="196" t="s">
        <v>983</v>
      </c>
      <c r="B17" s="197">
        <v>800</v>
      </c>
      <c r="C17" s="193"/>
    </row>
    <row r="18" spans="1:3" s="194" customFormat="1" ht="14.25">
      <c r="A18" s="198"/>
      <c r="B18" s="180"/>
      <c r="C18" s="181"/>
    </row>
    <row r="19" spans="1:3" s="194" customFormat="1" ht="14.25">
      <c r="A19" s="199"/>
      <c r="B19" s="180"/>
      <c r="C19" s="181"/>
    </row>
    <row r="20" spans="1:3" s="194" customFormat="1" ht="14.25">
      <c r="A20" s="199"/>
      <c r="B20" s="180"/>
      <c r="C20" s="181"/>
    </row>
  </sheetData>
  <sheetProtection/>
  <mergeCells count="1">
    <mergeCell ref="A2:C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E9" sqref="E9"/>
    </sheetView>
  </sheetViews>
  <sheetFormatPr defaultColWidth="9.00390625" defaultRowHeight="14.25"/>
  <cols>
    <col min="1" max="1" width="38.875" style="2" customWidth="1"/>
    <col min="2" max="2" width="36.125" style="2" customWidth="1"/>
    <col min="3" max="16384" width="9.00390625" style="2" customWidth="1"/>
  </cols>
  <sheetData>
    <row r="1" ht="30" customHeight="1">
      <c r="A1" s="1" t="s">
        <v>474</v>
      </c>
    </row>
    <row r="2" spans="1:2" ht="56.25" customHeight="1">
      <c r="A2" s="218" t="s">
        <v>769</v>
      </c>
      <c r="B2" s="218"/>
    </row>
    <row r="3" ht="45.75" customHeight="1">
      <c r="B3" s="29" t="s">
        <v>3</v>
      </c>
    </row>
    <row r="4" spans="1:2" s="1" customFormat="1" ht="30" customHeight="1">
      <c r="A4" s="23" t="s">
        <v>426</v>
      </c>
      <c r="B4" s="23" t="s">
        <v>441</v>
      </c>
    </row>
    <row r="5" spans="1:2" s="1" customFormat="1" ht="30" customHeight="1">
      <c r="A5" s="6" t="s">
        <v>483</v>
      </c>
      <c r="B5" s="6">
        <v>652137</v>
      </c>
    </row>
    <row r="6" spans="1:2" s="1" customFormat="1" ht="30" customHeight="1">
      <c r="A6" s="6" t="s">
        <v>484</v>
      </c>
      <c r="B6" s="6">
        <v>6367</v>
      </c>
    </row>
    <row r="7" spans="1:2" s="1" customFormat="1" ht="30" customHeight="1">
      <c r="A7" s="6" t="s">
        <v>475</v>
      </c>
      <c r="B7" s="6"/>
    </row>
    <row r="8" spans="1:2" s="1" customFormat="1" ht="30" customHeight="1">
      <c r="A8" s="6" t="s">
        <v>476</v>
      </c>
      <c r="B8" s="6">
        <v>6367</v>
      </c>
    </row>
    <row r="9" spans="1:2" s="1" customFormat="1" ht="30" customHeight="1">
      <c r="A9" s="6" t="s">
        <v>485</v>
      </c>
      <c r="B9" s="6">
        <v>67244</v>
      </c>
    </row>
    <row r="10" spans="1:2" s="1" customFormat="1" ht="30" customHeight="1">
      <c r="A10" s="6" t="s">
        <v>486</v>
      </c>
      <c r="B10" s="6">
        <v>28598</v>
      </c>
    </row>
    <row r="11" spans="1:2" s="1" customFormat="1" ht="30" customHeight="1">
      <c r="A11" s="30" t="s">
        <v>487</v>
      </c>
      <c r="B11" s="6">
        <v>754346</v>
      </c>
    </row>
  </sheetData>
  <sheetProtection/>
  <mergeCells count="1">
    <mergeCell ref="A2:B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696"/>
  <sheetViews>
    <sheetView workbookViewId="0" topLeftCell="A1">
      <selection activeCell="F9" sqref="F9"/>
    </sheetView>
  </sheetViews>
  <sheetFormatPr defaultColWidth="9.00390625" defaultRowHeight="14.25"/>
  <cols>
    <col min="1" max="1" width="40.125" style="2" customWidth="1"/>
    <col min="2" max="3" width="16.75390625" style="2" customWidth="1"/>
    <col min="4" max="4" width="35.125" style="57" customWidth="1"/>
    <col min="5" max="16384" width="9.00390625" style="33" customWidth="1"/>
  </cols>
  <sheetData>
    <row r="1" spans="1:4" ht="22.5" customHeight="1">
      <c r="A1" s="31" t="s">
        <v>488</v>
      </c>
      <c r="B1" s="31"/>
      <c r="C1" s="31"/>
      <c r="D1" s="32"/>
    </row>
    <row r="2" spans="1:4" s="34" customFormat="1" ht="50.25" customHeight="1">
      <c r="A2" s="221" t="s">
        <v>1018</v>
      </c>
      <c r="B2" s="222"/>
      <c r="C2" s="222"/>
      <c r="D2" s="222"/>
    </row>
    <row r="3" spans="1:4" s="34" customFormat="1" ht="25.5" customHeight="1">
      <c r="A3" s="35"/>
      <c r="B3" s="35"/>
      <c r="C3" s="35"/>
      <c r="D3" s="36" t="s">
        <v>0</v>
      </c>
    </row>
    <row r="4" spans="1:4" ht="32.25" customHeight="1">
      <c r="A4" s="30" t="s">
        <v>437</v>
      </c>
      <c r="B4" s="37" t="s">
        <v>782</v>
      </c>
      <c r="C4" s="38" t="s">
        <v>637</v>
      </c>
      <c r="D4" s="39" t="s">
        <v>544</v>
      </c>
    </row>
    <row r="5" spans="1:4" ht="34.5" customHeight="1">
      <c r="A5" s="30" t="s">
        <v>543</v>
      </c>
      <c r="B5" s="40">
        <v>652137</v>
      </c>
      <c r="C5" s="40">
        <v>662353</v>
      </c>
      <c r="D5" s="41">
        <f aca="true" t="shared" si="0" ref="D5:D11">C5/B5*100</f>
        <v>101.56654199961051</v>
      </c>
    </row>
    <row r="6" spans="1:4" s="44" customFormat="1" ht="16.5" customHeight="1">
      <c r="A6" s="42" t="s">
        <v>22</v>
      </c>
      <c r="B6" s="43">
        <v>54690</v>
      </c>
      <c r="C6" s="40">
        <v>41365</v>
      </c>
      <c r="D6" s="41">
        <f t="shared" si="0"/>
        <v>75.63539952459315</v>
      </c>
    </row>
    <row r="7" spans="1:4" s="44" customFormat="1" ht="16.5" customHeight="1">
      <c r="A7" s="42" t="s">
        <v>23</v>
      </c>
      <c r="B7" s="45">
        <f>SUM(B8:B12)</f>
        <v>1066</v>
      </c>
      <c r="C7" s="40">
        <v>1176</v>
      </c>
      <c r="D7" s="41">
        <f t="shared" si="0"/>
        <v>110.3189493433396</v>
      </c>
    </row>
    <row r="8" spans="1:4" s="44" customFormat="1" ht="16.5" customHeight="1">
      <c r="A8" s="46" t="s">
        <v>24</v>
      </c>
      <c r="B8" s="43">
        <v>681</v>
      </c>
      <c r="C8" s="40">
        <v>706</v>
      </c>
      <c r="D8" s="41">
        <f t="shared" si="0"/>
        <v>103.67107195301028</v>
      </c>
    </row>
    <row r="9" spans="1:4" s="44" customFormat="1" ht="16.5" customHeight="1">
      <c r="A9" s="46" t="s">
        <v>25</v>
      </c>
      <c r="B9" s="43"/>
      <c r="C9" s="40"/>
      <c r="D9" s="41" t="e">
        <f t="shared" si="0"/>
        <v>#DIV/0!</v>
      </c>
    </row>
    <row r="10" spans="1:4" s="44" customFormat="1" ht="16.5" customHeight="1">
      <c r="A10" s="46" t="s">
        <v>26</v>
      </c>
      <c r="B10" s="43">
        <v>106</v>
      </c>
      <c r="C10" s="40">
        <v>109</v>
      </c>
      <c r="D10" s="41">
        <f t="shared" si="0"/>
        <v>102.8301886792453</v>
      </c>
    </row>
    <row r="11" spans="1:4" s="44" customFormat="1" ht="16.5" customHeight="1">
      <c r="A11" s="47" t="s">
        <v>27</v>
      </c>
      <c r="B11" s="43">
        <v>5</v>
      </c>
      <c r="C11" s="40">
        <v>17</v>
      </c>
      <c r="D11" s="41">
        <f t="shared" si="0"/>
        <v>340</v>
      </c>
    </row>
    <row r="12" spans="1:4" s="44" customFormat="1" ht="16.5" customHeight="1">
      <c r="A12" s="46" t="s">
        <v>28</v>
      </c>
      <c r="B12" s="43">
        <v>274</v>
      </c>
      <c r="C12" s="40">
        <v>344</v>
      </c>
      <c r="D12" s="41">
        <f aca="true" t="shared" si="1" ref="D12:D81">C12/B12*100</f>
        <v>125.54744525547446</v>
      </c>
    </row>
    <row r="13" spans="1:4" s="44" customFormat="1" ht="16.5" customHeight="1">
      <c r="A13" s="42" t="s">
        <v>29</v>
      </c>
      <c r="B13" s="43">
        <v>788</v>
      </c>
      <c r="C13" s="40">
        <v>850</v>
      </c>
      <c r="D13" s="41">
        <f t="shared" si="1"/>
        <v>107.86802030456852</v>
      </c>
    </row>
    <row r="14" spans="1:4" s="44" customFormat="1" ht="16.5" customHeight="1">
      <c r="A14" s="46" t="s">
        <v>24</v>
      </c>
      <c r="B14" s="43">
        <v>424</v>
      </c>
      <c r="C14" s="40">
        <v>478</v>
      </c>
      <c r="D14" s="41">
        <f t="shared" si="1"/>
        <v>112.73584905660377</v>
      </c>
    </row>
    <row r="15" spans="1:4" s="44" customFormat="1" ht="16.5" customHeight="1">
      <c r="A15" s="46" t="s">
        <v>25</v>
      </c>
      <c r="B15" s="43">
        <v>69</v>
      </c>
      <c r="C15" s="40">
        <v>85</v>
      </c>
      <c r="D15" s="41">
        <f t="shared" si="1"/>
        <v>123.18840579710144</v>
      </c>
    </row>
    <row r="16" spans="1:4" s="44" customFormat="1" ht="16.5" customHeight="1">
      <c r="A16" s="46" t="s">
        <v>30</v>
      </c>
      <c r="B16" s="43">
        <v>117</v>
      </c>
      <c r="C16" s="40">
        <v>95</v>
      </c>
      <c r="D16" s="41">
        <f t="shared" si="1"/>
        <v>81.19658119658119</v>
      </c>
    </row>
    <row r="17" spans="1:4" s="44" customFormat="1" ht="16.5" customHeight="1">
      <c r="A17" s="48" t="s">
        <v>783</v>
      </c>
      <c r="B17" s="43">
        <v>10</v>
      </c>
      <c r="C17" s="40"/>
      <c r="D17" s="41">
        <f t="shared" si="1"/>
        <v>0</v>
      </c>
    </row>
    <row r="18" spans="1:4" s="44" customFormat="1" ht="16.5" customHeight="1">
      <c r="A18" s="46" t="s">
        <v>31</v>
      </c>
      <c r="B18" s="43">
        <v>168</v>
      </c>
      <c r="C18" s="40">
        <v>192</v>
      </c>
      <c r="D18" s="41">
        <f t="shared" si="1"/>
        <v>114.28571428571428</v>
      </c>
    </row>
    <row r="19" spans="1:4" s="44" customFormat="1" ht="16.5" customHeight="1">
      <c r="A19" s="42" t="s">
        <v>32</v>
      </c>
      <c r="B19" s="43">
        <v>26141</v>
      </c>
      <c r="C19" s="40">
        <v>16154</v>
      </c>
      <c r="D19" s="41">
        <f t="shared" si="1"/>
        <v>61.79564668528366</v>
      </c>
    </row>
    <row r="20" spans="1:4" s="44" customFormat="1" ht="16.5" customHeight="1">
      <c r="A20" s="46" t="s">
        <v>24</v>
      </c>
      <c r="B20" s="43">
        <v>17781</v>
      </c>
      <c r="C20" s="40">
        <v>11923</v>
      </c>
      <c r="D20" s="41">
        <f t="shared" si="1"/>
        <v>67.05472133175861</v>
      </c>
    </row>
    <row r="21" spans="1:4" s="44" customFormat="1" ht="16.5" customHeight="1">
      <c r="A21" s="46" t="s">
        <v>25</v>
      </c>
      <c r="B21" s="43">
        <v>250</v>
      </c>
      <c r="C21" s="40">
        <v>104</v>
      </c>
      <c r="D21" s="41">
        <f t="shared" si="1"/>
        <v>41.6</v>
      </c>
    </row>
    <row r="22" spans="1:4" s="44" customFormat="1" ht="16.5" customHeight="1">
      <c r="A22" s="47" t="s">
        <v>385</v>
      </c>
      <c r="B22" s="43">
        <v>70</v>
      </c>
      <c r="C22" s="40">
        <v>1</v>
      </c>
      <c r="D22" s="41">
        <f t="shared" si="1"/>
        <v>1.4285714285714286</v>
      </c>
    </row>
    <row r="23" spans="1:4" s="44" customFormat="1" ht="16.5" customHeight="1">
      <c r="A23" s="46" t="s">
        <v>33</v>
      </c>
      <c r="B23" s="43">
        <v>381</v>
      </c>
      <c r="C23" s="40">
        <v>490</v>
      </c>
      <c r="D23" s="41">
        <f t="shared" si="1"/>
        <v>128.60892388451444</v>
      </c>
    </row>
    <row r="24" spans="1:4" s="44" customFormat="1" ht="16.5" customHeight="1">
      <c r="A24" s="48" t="s">
        <v>784</v>
      </c>
      <c r="B24" s="43">
        <v>1574</v>
      </c>
      <c r="C24" s="40"/>
      <c r="D24" s="41">
        <f t="shared" si="1"/>
        <v>0</v>
      </c>
    </row>
    <row r="25" spans="1:4" s="44" customFormat="1" ht="16.5" customHeight="1">
      <c r="A25" s="46" t="s">
        <v>34</v>
      </c>
      <c r="B25" s="43">
        <v>6085</v>
      </c>
      <c r="C25" s="40">
        <v>3636</v>
      </c>
      <c r="D25" s="41">
        <f t="shared" si="1"/>
        <v>59.75349219391948</v>
      </c>
    </row>
    <row r="26" spans="1:4" s="44" customFormat="1" ht="16.5" customHeight="1">
      <c r="A26" s="42" t="s">
        <v>35</v>
      </c>
      <c r="B26" s="43">
        <v>3290</v>
      </c>
      <c r="C26" s="40">
        <v>2877</v>
      </c>
      <c r="D26" s="41">
        <f t="shared" si="1"/>
        <v>87.44680851063829</v>
      </c>
    </row>
    <row r="27" spans="1:4" s="44" customFormat="1" ht="16.5" customHeight="1">
      <c r="A27" s="46" t="s">
        <v>24</v>
      </c>
      <c r="B27" s="43">
        <v>398</v>
      </c>
      <c r="C27" s="40">
        <v>307</v>
      </c>
      <c r="D27" s="41">
        <f t="shared" si="1"/>
        <v>77.1356783919598</v>
      </c>
    </row>
    <row r="28" spans="1:4" s="44" customFormat="1" ht="16.5" customHeight="1">
      <c r="A28" s="47" t="s">
        <v>25</v>
      </c>
      <c r="B28" s="43">
        <v>45</v>
      </c>
      <c r="C28" s="40">
        <v>55</v>
      </c>
      <c r="D28" s="41">
        <f t="shared" si="1"/>
        <v>122.22222222222223</v>
      </c>
    </row>
    <row r="29" spans="1:4" s="44" customFormat="1" ht="16.5" customHeight="1">
      <c r="A29" s="49" t="s">
        <v>638</v>
      </c>
      <c r="B29" s="43"/>
      <c r="C29" s="40">
        <v>5</v>
      </c>
      <c r="D29" s="41" t="e">
        <f t="shared" si="1"/>
        <v>#DIV/0!</v>
      </c>
    </row>
    <row r="30" spans="1:4" s="44" customFormat="1" ht="16.5" customHeight="1">
      <c r="A30" s="47" t="s">
        <v>36</v>
      </c>
      <c r="B30" s="43">
        <v>652</v>
      </c>
      <c r="C30" s="40">
        <v>500</v>
      </c>
      <c r="D30" s="41">
        <f t="shared" si="1"/>
        <v>76.68711656441718</v>
      </c>
    </row>
    <row r="31" spans="1:4" s="44" customFormat="1" ht="16.5" customHeight="1">
      <c r="A31" s="46" t="s">
        <v>37</v>
      </c>
      <c r="B31" s="43">
        <v>2195</v>
      </c>
      <c r="C31" s="40">
        <v>2010</v>
      </c>
      <c r="D31" s="41">
        <f t="shared" si="1"/>
        <v>91.57175398633257</v>
      </c>
    </row>
    <row r="32" spans="1:4" s="44" customFormat="1" ht="16.5" customHeight="1">
      <c r="A32" s="42" t="s">
        <v>38</v>
      </c>
      <c r="B32" s="43">
        <v>685</v>
      </c>
      <c r="C32" s="40">
        <v>568</v>
      </c>
      <c r="D32" s="41">
        <f t="shared" si="1"/>
        <v>82.91970802919708</v>
      </c>
    </row>
    <row r="33" spans="1:4" s="44" customFormat="1" ht="16.5" customHeight="1">
      <c r="A33" s="46" t="s">
        <v>24</v>
      </c>
      <c r="B33" s="43">
        <v>300</v>
      </c>
      <c r="C33" s="40">
        <v>304</v>
      </c>
      <c r="D33" s="41">
        <f t="shared" si="1"/>
        <v>101.33333333333334</v>
      </c>
    </row>
    <row r="34" spans="1:4" s="44" customFormat="1" ht="16.5" customHeight="1">
      <c r="A34" s="46" t="s">
        <v>25</v>
      </c>
      <c r="B34" s="43">
        <v>15</v>
      </c>
      <c r="C34" s="40">
        <v>55</v>
      </c>
      <c r="D34" s="41">
        <f t="shared" si="1"/>
        <v>366.66666666666663</v>
      </c>
    </row>
    <row r="35" spans="1:4" s="44" customFormat="1" ht="16.5" customHeight="1">
      <c r="A35" s="48" t="s">
        <v>785</v>
      </c>
      <c r="B35" s="43">
        <v>112</v>
      </c>
      <c r="C35" s="40"/>
      <c r="D35" s="41"/>
    </row>
    <row r="36" spans="1:4" s="44" customFormat="1" ht="16.5" customHeight="1">
      <c r="A36" s="50" t="s">
        <v>786</v>
      </c>
      <c r="B36" s="43">
        <v>10</v>
      </c>
      <c r="C36" s="40"/>
      <c r="D36" s="41"/>
    </row>
    <row r="37" spans="1:4" s="44" customFormat="1" ht="16.5" customHeight="1">
      <c r="A37" s="47" t="s">
        <v>39</v>
      </c>
      <c r="B37" s="43">
        <v>120</v>
      </c>
      <c r="C37" s="40">
        <v>100</v>
      </c>
      <c r="D37" s="41">
        <f t="shared" si="1"/>
        <v>83.33333333333334</v>
      </c>
    </row>
    <row r="38" spans="1:4" s="44" customFormat="1" ht="16.5" customHeight="1">
      <c r="A38" s="46" t="s">
        <v>40</v>
      </c>
      <c r="B38" s="43">
        <v>10</v>
      </c>
      <c r="C38" s="40">
        <v>10</v>
      </c>
      <c r="D38" s="41">
        <f t="shared" si="1"/>
        <v>100</v>
      </c>
    </row>
    <row r="39" spans="1:4" s="44" customFormat="1" ht="16.5" customHeight="1">
      <c r="A39" s="47" t="s">
        <v>41</v>
      </c>
      <c r="B39" s="43">
        <v>118</v>
      </c>
      <c r="C39" s="40">
        <v>99</v>
      </c>
      <c r="D39" s="41">
        <f t="shared" si="1"/>
        <v>83.89830508474576</v>
      </c>
    </row>
    <row r="40" spans="1:4" s="44" customFormat="1" ht="16.5" customHeight="1">
      <c r="A40" s="42" t="s">
        <v>42</v>
      </c>
      <c r="B40" s="43">
        <v>1917</v>
      </c>
      <c r="C40" s="40">
        <v>1753</v>
      </c>
      <c r="D40" s="41">
        <f t="shared" si="1"/>
        <v>91.44496609285342</v>
      </c>
    </row>
    <row r="41" spans="1:4" s="44" customFormat="1" ht="16.5" customHeight="1">
      <c r="A41" s="46" t="s">
        <v>24</v>
      </c>
      <c r="B41" s="43">
        <v>1216</v>
      </c>
      <c r="C41" s="40">
        <v>924</v>
      </c>
      <c r="D41" s="41">
        <f t="shared" si="1"/>
        <v>75.98684210526315</v>
      </c>
    </row>
    <row r="42" spans="1:4" s="44" customFormat="1" ht="16.5" customHeight="1">
      <c r="A42" s="46" t="s">
        <v>25</v>
      </c>
      <c r="B42" s="43">
        <v>58</v>
      </c>
      <c r="C42" s="40">
        <v>453</v>
      </c>
      <c r="D42" s="41">
        <f t="shared" si="1"/>
        <v>781.0344827586207</v>
      </c>
    </row>
    <row r="43" spans="1:4" s="44" customFormat="1" ht="16.5" customHeight="1">
      <c r="A43" s="46" t="s">
        <v>43</v>
      </c>
      <c r="B43" s="43">
        <v>35</v>
      </c>
      <c r="C43" s="40"/>
      <c r="D43" s="41">
        <f t="shared" si="1"/>
        <v>0</v>
      </c>
    </row>
    <row r="44" spans="1:4" s="44" customFormat="1" ht="16.5" customHeight="1">
      <c r="A44" s="51" t="s">
        <v>787</v>
      </c>
      <c r="B44" s="43">
        <v>70</v>
      </c>
      <c r="C44" s="40"/>
      <c r="D44" s="41">
        <f t="shared" si="1"/>
        <v>0</v>
      </c>
    </row>
    <row r="45" spans="1:4" s="44" customFormat="1" ht="16.5" customHeight="1">
      <c r="A45" s="46" t="s">
        <v>44</v>
      </c>
      <c r="B45" s="43">
        <v>538</v>
      </c>
      <c r="C45" s="40">
        <v>376</v>
      </c>
      <c r="D45" s="41">
        <f t="shared" si="1"/>
        <v>69.88847583643123</v>
      </c>
    </row>
    <row r="46" spans="1:4" s="44" customFormat="1" ht="16.5" customHeight="1">
      <c r="A46" s="42" t="s">
        <v>45</v>
      </c>
      <c r="B46" s="43">
        <v>4790</v>
      </c>
      <c r="C46" s="40">
        <v>5333</v>
      </c>
      <c r="D46" s="41">
        <f t="shared" si="1"/>
        <v>111.33611691022965</v>
      </c>
    </row>
    <row r="47" spans="1:4" s="44" customFormat="1" ht="16.5" customHeight="1">
      <c r="A47" s="46" t="s">
        <v>46</v>
      </c>
      <c r="B47" s="43">
        <v>4790</v>
      </c>
      <c r="C47" s="40">
        <v>5333</v>
      </c>
      <c r="D47" s="41">
        <f t="shared" si="1"/>
        <v>111.33611691022965</v>
      </c>
    </row>
    <row r="48" spans="1:4" s="44" customFormat="1" ht="16.5" customHeight="1">
      <c r="A48" s="42" t="s">
        <v>47</v>
      </c>
      <c r="B48" s="43">
        <v>747</v>
      </c>
      <c r="C48" s="40">
        <v>527</v>
      </c>
      <c r="D48" s="41">
        <f t="shared" si="1"/>
        <v>70.54886211512718</v>
      </c>
    </row>
    <row r="49" spans="1:4" s="44" customFormat="1" ht="16.5" customHeight="1">
      <c r="A49" s="46" t="s">
        <v>24</v>
      </c>
      <c r="B49" s="43">
        <v>385</v>
      </c>
      <c r="C49" s="40">
        <v>418</v>
      </c>
      <c r="D49" s="41">
        <f t="shared" si="1"/>
        <v>108.57142857142857</v>
      </c>
    </row>
    <row r="50" spans="1:4" s="44" customFormat="1" ht="16.5" customHeight="1">
      <c r="A50" s="46" t="s">
        <v>25</v>
      </c>
      <c r="B50" s="43"/>
      <c r="C50" s="40">
        <v>9</v>
      </c>
      <c r="D50" s="41" t="e">
        <f t="shared" si="1"/>
        <v>#DIV/0!</v>
      </c>
    </row>
    <row r="51" spans="1:4" s="44" customFormat="1" ht="16.5" customHeight="1">
      <c r="A51" s="51" t="s">
        <v>788</v>
      </c>
      <c r="B51" s="43">
        <v>28</v>
      </c>
      <c r="C51" s="40"/>
      <c r="D51" s="41"/>
    </row>
    <row r="52" spans="1:4" s="44" customFormat="1" ht="16.5" customHeight="1">
      <c r="A52" s="49" t="s">
        <v>639</v>
      </c>
      <c r="B52" s="43">
        <v>334</v>
      </c>
      <c r="C52" s="40">
        <v>100</v>
      </c>
      <c r="D52" s="41">
        <f t="shared" si="1"/>
        <v>29.94011976047904</v>
      </c>
    </row>
    <row r="53" spans="1:4" s="44" customFormat="1" ht="16.5" customHeight="1">
      <c r="A53" s="42" t="s">
        <v>48</v>
      </c>
      <c r="B53" s="43">
        <v>730</v>
      </c>
      <c r="C53" s="40">
        <v>539</v>
      </c>
      <c r="D53" s="41">
        <f t="shared" si="1"/>
        <v>73.83561643835617</v>
      </c>
    </row>
    <row r="54" spans="1:4" s="44" customFormat="1" ht="16.5" customHeight="1">
      <c r="A54" s="46" t="s">
        <v>24</v>
      </c>
      <c r="B54" s="43">
        <v>631</v>
      </c>
      <c r="C54" s="40">
        <v>402</v>
      </c>
      <c r="D54" s="41">
        <f t="shared" si="1"/>
        <v>63.70839936608558</v>
      </c>
    </row>
    <row r="55" spans="1:4" s="44" customFormat="1" ht="16.5" customHeight="1">
      <c r="A55" s="46" t="s">
        <v>25</v>
      </c>
      <c r="B55" s="43"/>
      <c r="C55" s="40">
        <v>50</v>
      </c>
      <c r="D55" s="41" t="e">
        <f t="shared" si="1"/>
        <v>#DIV/0!</v>
      </c>
    </row>
    <row r="56" spans="1:4" s="44" customFormat="1" ht="16.5" customHeight="1">
      <c r="A56" s="51" t="s">
        <v>789</v>
      </c>
      <c r="B56" s="43">
        <v>40</v>
      </c>
      <c r="C56" s="40"/>
      <c r="D56" s="41">
        <f t="shared" si="1"/>
        <v>0</v>
      </c>
    </row>
    <row r="57" spans="1:4" s="44" customFormat="1" ht="16.5" customHeight="1">
      <c r="A57" s="46" t="s">
        <v>386</v>
      </c>
      <c r="B57" s="43"/>
      <c r="C57" s="40">
        <v>10</v>
      </c>
      <c r="D57" s="41" t="e">
        <f t="shared" si="1"/>
        <v>#DIV/0!</v>
      </c>
    </row>
    <row r="58" spans="1:4" s="44" customFormat="1" ht="16.5" customHeight="1">
      <c r="A58" s="47" t="s">
        <v>49</v>
      </c>
      <c r="B58" s="43"/>
      <c r="C58" s="40">
        <v>43</v>
      </c>
      <c r="D58" s="41" t="e">
        <f t="shared" si="1"/>
        <v>#DIV/0!</v>
      </c>
    </row>
    <row r="59" spans="1:4" s="44" customFormat="1" ht="16.5" customHeight="1">
      <c r="A59" s="46" t="s">
        <v>50</v>
      </c>
      <c r="B59" s="43">
        <v>59</v>
      </c>
      <c r="C59" s="40">
        <v>34</v>
      </c>
      <c r="D59" s="41">
        <f t="shared" si="1"/>
        <v>57.6271186440678</v>
      </c>
    </row>
    <row r="60" spans="1:4" s="44" customFormat="1" ht="16.5" customHeight="1">
      <c r="A60" s="42" t="s">
        <v>51</v>
      </c>
      <c r="B60" s="43">
        <v>3013</v>
      </c>
      <c r="C60" s="40">
        <v>2387</v>
      </c>
      <c r="D60" s="41">
        <f t="shared" si="1"/>
        <v>79.22336541652838</v>
      </c>
    </row>
    <row r="61" spans="1:4" s="44" customFormat="1" ht="16.5" customHeight="1">
      <c r="A61" s="46" t="s">
        <v>24</v>
      </c>
      <c r="B61" s="43">
        <v>1700</v>
      </c>
      <c r="C61" s="40">
        <v>1909</v>
      </c>
      <c r="D61" s="41">
        <f t="shared" si="1"/>
        <v>112.29411764705884</v>
      </c>
    </row>
    <row r="62" spans="1:4" s="44" customFormat="1" ht="16.5" customHeight="1">
      <c r="A62" s="46" t="s">
        <v>25</v>
      </c>
      <c r="B62" s="43">
        <v>842</v>
      </c>
      <c r="C62" s="40">
        <v>242</v>
      </c>
      <c r="D62" s="41">
        <f t="shared" si="1"/>
        <v>28.741092636579573</v>
      </c>
    </row>
    <row r="63" spans="1:4" s="44" customFormat="1" ht="16.5" customHeight="1">
      <c r="A63" s="46" t="s">
        <v>52</v>
      </c>
      <c r="B63" s="43">
        <v>471</v>
      </c>
      <c r="C63" s="40">
        <v>236</v>
      </c>
      <c r="D63" s="41">
        <f t="shared" si="1"/>
        <v>50.10615711252654</v>
      </c>
    </row>
    <row r="64" spans="1:4" s="44" customFormat="1" ht="16.5" customHeight="1">
      <c r="A64" s="42" t="s">
        <v>53</v>
      </c>
      <c r="B64" s="43">
        <v>782</v>
      </c>
      <c r="C64" s="40">
        <v>706</v>
      </c>
      <c r="D64" s="41">
        <f t="shared" si="1"/>
        <v>90.28132992327366</v>
      </c>
    </row>
    <row r="65" spans="1:4" s="44" customFormat="1" ht="16.5" customHeight="1">
      <c r="A65" s="46" t="s">
        <v>24</v>
      </c>
      <c r="B65" s="43">
        <v>384</v>
      </c>
      <c r="C65" s="40">
        <v>370</v>
      </c>
      <c r="D65" s="41">
        <f t="shared" si="1"/>
        <v>96.35416666666666</v>
      </c>
    </row>
    <row r="66" spans="1:4" s="44" customFormat="1" ht="16.5" customHeight="1">
      <c r="A66" s="46" t="s">
        <v>25</v>
      </c>
      <c r="B66" s="43"/>
      <c r="C66" s="40">
        <v>15</v>
      </c>
      <c r="D66" s="41" t="e">
        <f t="shared" si="1"/>
        <v>#DIV/0!</v>
      </c>
    </row>
    <row r="67" spans="1:4" s="44" customFormat="1" ht="16.5" customHeight="1">
      <c r="A67" s="46" t="s">
        <v>54</v>
      </c>
      <c r="B67" s="43">
        <v>138</v>
      </c>
      <c r="C67" s="40">
        <v>194</v>
      </c>
      <c r="D67" s="41">
        <f t="shared" si="1"/>
        <v>140.57971014492753</v>
      </c>
    </row>
    <row r="68" spans="1:4" s="44" customFormat="1" ht="16.5" customHeight="1">
      <c r="A68" s="46" t="s">
        <v>55</v>
      </c>
      <c r="B68" s="43">
        <v>260</v>
      </c>
      <c r="C68" s="40">
        <v>127</v>
      </c>
      <c r="D68" s="41">
        <f t="shared" si="1"/>
        <v>48.84615384615385</v>
      </c>
    </row>
    <row r="69" spans="1:4" s="44" customFormat="1" ht="16.5" customHeight="1">
      <c r="A69" s="42" t="s">
        <v>490</v>
      </c>
      <c r="B69" s="43">
        <v>10</v>
      </c>
      <c r="C69" s="40"/>
      <c r="D69" s="41">
        <f t="shared" si="1"/>
        <v>0</v>
      </c>
    </row>
    <row r="70" spans="1:4" s="44" customFormat="1" ht="16.5" customHeight="1">
      <c r="A70" s="46" t="s">
        <v>491</v>
      </c>
      <c r="B70" s="43">
        <v>10</v>
      </c>
      <c r="C70" s="40"/>
      <c r="D70" s="41">
        <f t="shared" si="1"/>
        <v>0</v>
      </c>
    </row>
    <row r="71" spans="1:4" s="44" customFormat="1" ht="16.5" customHeight="1">
      <c r="A71" s="42" t="s">
        <v>56</v>
      </c>
      <c r="B71" s="43"/>
      <c r="C71" s="40">
        <v>2958</v>
      </c>
      <c r="D71" s="41" t="e">
        <f t="shared" si="1"/>
        <v>#DIV/0!</v>
      </c>
    </row>
    <row r="72" spans="1:4" s="44" customFormat="1" ht="16.5" customHeight="1">
      <c r="A72" s="46" t="s">
        <v>24</v>
      </c>
      <c r="B72" s="43"/>
      <c r="C72" s="40">
        <v>2099</v>
      </c>
      <c r="D72" s="41" t="e">
        <f t="shared" si="1"/>
        <v>#DIV/0!</v>
      </c>
    </row>
    <row r="73" spans="1:4" s="44" customFormat="1" ht="16.5" customHeight="1">
      <c r="A73" s="46" t="s">
        <v>25</v>
      </c>
      <c r="B73" s="43"/>
      <c r="C73" s="40"/>
      <c r="D73" s="41" t="e">
        <f t="shared" si="1"/>
        <v>#DIV/0!</v>
      </c>
    </row>
    <row r="74" spans="1:4" s="44" customFormat="1" ht="16.5" customHeight="1">
      <c r="A74" s="46" t="s">
        <v>57</v>
      </c>
      <c r="B74" s="43"/>
      <c r="C74" s="40">
        <v>55</v>
      </c>
      <c r="D74" s="41" t="e">
        <f t="shared" si="1"/>
        <v>#DIV/0!</v>
      </c>
    </row>
    <row r="75" spans="1:4" s="44" customFormat="1" ht="16.5" customHeight="1">
      <c r="A75" s="46" t="s">
        <v>58</v>
      </c>
      <c r="B75" s="43"/>
      <c r="C75" s="40">
        <v>15</v>
      </c>
      <c r="D75" s="41" t="e">
        <f t="shared" si="1"/>
        <v>#DIV/0!</v>
      </c>
    </row>
    <row r="76" spans="1:4" s="44" customFormat="1" ht="16.5" customHeight="1">
      <c r="A76" s="46" t="s">
        <v>59</v>
      </c>
      <c r="B76" s="43"/>
      <c r="C76" s="40">
        <v>358</v>
      </c>
      <c r="D76" s="41" t="e">
        <f t="shared" si="1"/>
        <v>#DIV/0!</v>
      </c>
    </row>
    <row r="77" spans="1:4" s="44" customFormat="1" ht="16.5" customHeight="1">
      <c r="A77" s="46" t="s">
        <v>60</v>
      </c>
      <c r="B77" s="43"/>
      <c r="C77" s="40">
        <v>431</v>
      </c>
      <c r="D77" s="41" t="e">
        <f t="shared" si="1"/>
        <v>#DIV/0!</v>
      </c>
    </row>
    <row r="78" spans="1:4" s="44" customFormat="1" ht="16.5" customHeight="1">
      <c r="A78" s="42" t="s">
        <v>61</v>
      </c>
      <c r="B78" s="43"/>
      <c r="C78" s="40">
        <v>1</v>
      </c>
      <c r="D78" s="41" t="e">
        <f t="shared" si="1"/>
        <v>#DIV/0!</v>
      </c>
    </row>
    <row r="79" spans="1:4" s="44" customFormat="1" ht="16.5" customHeight="1">
      <c r="A79" s="46" t="s">
        <v>62</v>
      </c>
      <c r="B79" s="43"/>
      <c r="C79" s="40">
        <v>1</v>
      </c>
      <c r="D79" s="41" t="e">
        <f t="shared" si="1"/>
        <v>#DIV/0!</v>
      </c>
    </row>
    <row r="80" spans="1:4" s="44" customFormat="1" ht="16.5" customHeight="1">
      <c r="A80" s="42" t="s">
        <v>63</v>
      </c>
      <c r="B80" s="43">
        <v>221</v>
      </c>
      <c r="C80" s="40">
        <v>198</v>
      </c>
      <c r="D80" s="41">
        <f t="shared" si="1"/>
        <v>89.59276018099548</v>
      </c>
    </row>
    <row r="81" spans="1:4" s="44" customFormat="1" ht="16.5" customHeight="1">
      <c r="A81" s="46" t="s">
        <v>24</v>
      </c>
      <c r="B81" s="43">
        <v>72</v>
      </c>
      <c r="C81" s="40">
        <v>73</v>
      </c>
      <c r="D81" s="41">
        <f t="shared" si="1"/>
        <v>101.38888888888889</v>
      </c>
    </row>
    <row r="82" spans="1:4" s="44" customFormat="1" ht="16.5" customHeight="1">
      <c r="A82" s="46" t="s">
        <v>25</v>
      </c>
      <c r="B82" s="43">
        <v>2</v>
      </c>
      <c r="C82" s="40"/>
      <c r="D82" s="41">
        <f aca="true" t="shared" si="2" ref="D82:D172">C82/B82*100</f>
        <v>0</v>
      </c>
    </row>
    <row r="83" spans="1:4" s="44" customFormat="1" ht="16.5" customHeight="1">
      <c r="A83" s="46" t="s">
        <v>64</v>
      </c>
      <c r="B83" s="43">
        <v>90</v>
      </c>
      <c r="C83" s="40">
        <v>112</v>
      </c>
      <c r="D83" s="41">
        <f t="shared" si="2"/>
        <v>124.44444444444444</v>
      </c>
    </row>
    <row r="84" spans="1:4" s="44" customFormat="1" ht="16.5" customHeight="1">
      <c r="A84" s="46" t="s">
        <v>65</v>
      </c>
      <c r="B84" s="43">
        <v>57</v>
      </c>
      <c r="C84" s="40">
        <v>13</v>
      </c>
      <c r="D84" s="41">
        <f t="shared" si="2"/>
        <v>22.807017543859647</v>
      </c>
    </row>
    <row r="85" spans="1:4" s="44" customFormat="1" ht="16.5" customHeight="1">
      <c r="A85" s="42" t="s">
        <v>66</v>
      </c>
      <c r="B85" s="43"/>
      <c r="C85" s="40">
        <v>39</v>
      </c>
      <c r="D85" s="41" t="e">
        <f t="shared" si="2"/>
        <v>#DIV/0!</v>
      </c>
    </row>
    <row r="86" spans="1:4" s="44" customFormat="1" ht="16.5" customHeight="1">
      <c r="A86" s="46" t="s">
        <v>24</v>
      </c>
      <c r="B86" s="43"/>
      <c r="C86" s="40">
        <v>3</v>
      </c>
      <c r="D86" s="41" t="e">
        <f t="shared" si="2"/>
        <v>#DIV/0!</v>
      </c>
    </row>
    <row r="87" spans="1:4" s="44" customFormat="1" ht="16.5" customHeight="1">
      <c r="A87" s="46" t="s">
        <v>25</v>
      </c>
      <c r="B87" s="43"/>
      <c r="C87" s="40">
        <v>10</v>
      </c>
      <c r="D87" s="41" t="e">
        <f t="shared" si="2"/>
        <v>#DIV/0!</v>
      </c>
    </row>
    <row r="88" spans="1:4" s="44" customFormat="1" ht="16.5" customHeight="1">
      <c r="A88" s="46" t="s">
        <v>67</v>
      </c>
      <c r="B88" s="43"/>
      <c r="C88" s="40">
        <v>8</v>
      </c>
      <c r="D88" s="41" t="e">
        <f t="shared" si="2"/>
        <v>#DIV/0!</v>
      </c>
    </row>
    <row r="89" spans="1:4" s="44" customFormat="1" ht="16.5" customHeight="1">
      <c r="A89" s="46" t="s">
        <v>68</v>
      </c>
      <c r="B89" s="43"/>
      <c r="C89" s="40">
        <v>18</v>
      </c>
      <c r="D89" s="41" t="e">
        <f t="shared" si="2"/>
        <v>#DIV/0!</v>
      </c>
    </row>
    <row r="90" spans="1:4" s="44" customFormat="1" ht="16.5" customHeight="1">
      <c r="A90" s="42" t="s">
        <v>69</v>
      </c>
      <c r="B90" s="43">
        <v>35</v>
      </c>
      <c r="C90" s="40">
        <v>96</v>
      </c>
      <c r="D90" s="41">
        <f t="shared" si="2"/>
        <v>274.2857142857143</v>
      </c>
    </row>
    <row r="91" spans="1:4" s="44" customFormat="1" ht="16.5" customHeight="1">
      <c r="A91" s="46" t="s">
        <v>24</v>
      </c>
      <c r="B91" s="43">
        <v>5</v>
      </c>
      <c r="C91" s="40">
        <v>8</v>
      </c>
      <c r="D91" s="41">
        <f t="shared" si="2"/>
        <v>160</v>
      </c>
    </row>
    <row r="92" spans="1:4" s="44" customFormat="1" ht="16.5" customHeight="1">
      <c r="A92" s="46" t="s">
        <v>25</v>
      </c>
      <c r="B92" s="43"/>
      <c r="C92" s="40">
        <v>41</v>
      </c>
      <c r="D92" s="41" t="e">
        <f t="shared" si="2"/>
        <v>#DIV/0!</v>
      </c>
    </row>
    <row r="93" spans="1:4" s="44" customFormat="1" ht="16.5" customHeight="1">
      <c r="A93" s="46" t="s">
        <v>70</v>
      </c>
      <c r="B93" s="43">
        <v>30</v>
      </c>
      <c r="C93" s="40">
        <v>21</v>
      </c>
      <c r="D93" s="41">
        <f t="shared" si="2"/>
        <v>70</v>
      </c>
    </row>
    <row r="94" spans="1:4" s="44" customFormat="1" ht="16.5" customHeight="1">
      <c r="A94" s="46" t="s">
        <v>71</v>
      </c>
      <c r="B94" s="43"/>
      <c r="C94" s="40">
        <v>19</v>
      </c>
      <c r="D94" s="41" t="e">
        <f t="shared" si="2"/>
        <v>#DIV/0!</v>
      </c>
    </row>
    <row r="95" spans="1:4" s="44" customFormat="1" ht="16.5" customHeight="1">
      <c r="A95" s="47" t="s">
        <v>72</v>
      </c>
      <c r="B95" s="43"/>
      <c r="C95" s="40">
        <v>7</v>
      </c>
      <c r="D95" s="41" t="e">
        <f t="shared" si="2"/>
        <v>#DIV/0!</v>
      </c>
    </row>
    <row r="96" spans="1:4" s="44" customFormat="1" ht="16.5" customHeight="1">
      <c r="A96" s="42" t="s">
        <v>73</v>
      </c>
      <c r="B96" s="43">
        <v>144</v>
      </c>
      <c r="C96" s="40">
        <v>144</v>
      </c>
      <c r="D96" s="41">
        <f t="shared" si="2"/>
        <v>100</v>
      </c>
    </row>
    <row r="97" spans="1:4" s="44" customFormat="1" ht="16.5" customHeight="1">
      <c r="A97" s="46" t="s">
        <v>24</v>
      </c>
      <c r="B97" s="43">
        <v>81</v>
      </c>
      <c r="C97" s="40">
        <v>77</v>
      </c>
      <c r="D97" s="41">
        <f t="shared" si="2"/>
        <v>95.06172839506173</v>
      </c>
    </row>
    <row r="98" spans="1:4" s="44" customFormat="1" ht="16.5" customHeight="1">
      <c r="A98" s="46" t="s">
        <v>25</v>
      </c>
      <c r="B98" s="43">
        <v>35</v>
      </c>
      <c r="C98" s="40">
        <v>62</v>
      </c>
      <c r="D98" s="41">
        <f t="shared" si="2"/>
        <v>177.14285714285714</v>
      </c>
    </row>
    <row r="99" spans="1:4" s="44" customFormat="1" ht="16.5" customHeight="1">
      <c r="A99" s="51" t="s">
        <v>790</v>
      </c>
      <c r="B99" s="43">
        <v>8</v>
      </c>
      <c r="C99" s="40"/>
      <c r="D99" s="41"/>
    </row>
    <row r="100" spans="1:4" s="44" customFormat="1" ht="16.5" customHeight="1">
      <c r="A100" s="46" t="s">
        <v>492</v>
      </c>
      <c r="B100" s="43">
        <v>20</v>
      </c>
      <c r="C100" s="40">
        <v>5</v>
      </c>
      <c r="D100" s="41">
        <f t="shared" si="2"/>
        <v>25</v>
      </c>
    </row>
    <row r="101" spans="1:4" s="44" customFormat="1" ht="16.5" customHeight="1">
      <c r="A101" s="42" t="s">
        <v>74</v>
      </c>
      <c r="B101" s="43">
        <v>102</v>
      </c>
      <c r="C101" s="40">
        <v>137</v>
      </c>
      <c r="D101" s="41">
        <f t="shared" si="2"/>
        <v>134.31372549019608</v>
      </c>
    </row>
    <row r="102" spans="1:4" s="44" customFormat="1" ht="16.5" customHeight="1">
      <c r="A102" s="46" t="s">
        <v>24</v>
      </c>
      <c r="B102" s="43">
        <v>50</v>
      </c>
      <c r="C102" s="40">
        <v>84</v>
      </c>
      <c r="D102" s="41">
        <f t="shared" si="2"/>
        <v>168</v>
      </c>
    </row>
    <row r="103" spans="1:4" s="44" customFormat="1" ht="16.5" customHeight="1">
      <c r="A103" s="46" t="s">
        <v>25</v>
      </c>
      <c r="B103" s="43"/>
      <c r="C103" s="40">
        <v>24</v>
      </c>
      <c r="D103" s="41" t="e">
        <f t="shared" si="2"/>
        <v>#DIV/0!</v>
      </c>
    </row>
    <row r="104" spans="1:4" s="44" customFormat="1" ht="16.5" customHeight="1">
      <c r="A104" s="46" t="s">
        <v>75</v>
      </c>
      <c r="B104" s="43">
        <v>52</v>
      </c>
      <c r="C104" s="40">
        <v>29</v>
      </c>
      <c r="D104" s="41">
        <f t="shared" si="2"/>
        <v>55.769230769230774</v>
      </c>
    </row>
    <row r="105" spans="1:4" s="44" customFormat="1" ht="16.5" customHeight="1">
      <c r="A105" s="42" t="s">
        <v>76</v>
      </c>
      <c r="B105" s="43">
        <v>454</v>
      </c>
      <c r="C105" s="40">
        <v>307</v>
      </c>
      <c r="D105" s="41">
        <f t="shared" si="2"/>
        <v>67.62114537444934</v>
      </c>
    </row>
    <row r="106" spans="1:4" s="44" customFormat="1" ht="16.5" customHeight="1">
      <c r="A106" s="46" t="s">
        <v>24</v>
      </c>
      <c r="B106" s="43">
        <v>160</v>
      </c>
      <c r="C106" s="40">
        <v>171</v>
      </c>
      <c r="D106" s="41">
        <f t="shared" si="2"/>
        <v>106.87500000000001</v>
      </c>
    </row>
    <row r="107" spans="1:4" s="44" customFormat="1" ht="16.5" customHeight="1">
      <c r="A107" s="46" t="s">
        <v>25</v>
      </c>
      <c r="B107" s="43">
        <v>197</v>
      </c>
      <c r="C107" s="40">
        <v>115</v>
      </c>
      <c r="D107" s="41">
        <f t="shared" si="2"/>
        <v>58.37563451776649</v>
      </c>
    </row>
    <row r="108" spans="1:4" s="44" customFormat="1" ht="16.5" customHeight="1">
      <c r="A108" s="51" t="s">
        <v>791</v>
      </c>
      <c r="B108" s="43">
        <v>29</v>
      </c>
      <c r="C108" s="40"/>
      <c r="D108" s="41"/>
    </row>
    <row r="109" spans="1:4" s="44" customFormat="1" ht="16.5" customHeight="1">
      <c r="A109" s="46" t="s">
        <v>77</v>
      </c>
      <c r="B109" s="43">
        <v>68</v>
      </c>
      <c r="C109" s="40">
        <v>21</v>
      </c>
      <c r="D109" s="41">
        <f t="shared" si="2"/>
        <v>30.88235294117647</v>
      </c>
    </row>
    <row r="110" spans="1:4" s="44" customFormat="1" ht="16.5" customHeight="1">
      <c r="A110" s="42" t="s">
        <v>78</v>
      </c>
      <c r="B110" s="43">
        <v>3401</v>
      </c>
      <c r="C110" s="40">
        <v>2899</v>
      </c>
      <c r="D110" s="41">
        <f t="shared" si="2"/>
        <v>85.23963540135254</v>
      </c>
    </row>
    <row r="111" spans="1:4" s="44" customFormat="1" ht="16.5" customHeight="1">
      <c r="A111" s="46" t="s">
        <v>24</v>
      </c>
      <c r="B111" s="43">
        <v>1157</v>
      </c>
      <c r="C111" s="40">
        <v>1685</v>
      </c>
      <c r="D111" s="41">
        <f t="shared" si="2"/>
        <v>145.6352636127917</v>
      </c>
    </row>
    <row r="112" spans="1:4" s="44" customFormat="1" ht="16.5" customHeight="1">
      <c r="A112" s="46" t="s">
        <v>25</v>
      </c>
      <c r="B112" s="43"/>
      <c r="C112" s="40">
        <v>86</v>
      </c>
      <c r="D112" s="41" t="e">
        <f t="shared" si="2"/>
        <v>#DIV/0!</v>
      </c>
    </row>
    <row r="113" spans="1:4" s="44" customFormat="1" ht="16.5" customHeight="1">
      <c r="A113" s="51" t="s">
        <v>792</v>
      </c>
      <c r="B113" s="43">
        <v>150</v>
      </c>
      <c r="C113" s="40"/>
      <c r="D113" s="41"/>
    </row>
    <row r="114" spans="1:4" s="44" customFormat="1" ht="16.5" customHeight="1">
      <c r="A114" s="51" t="s">
        <v>789</v>
      </c>
      <c r="B114" s="43">
        <v>62</v>
      </c>
      <c r="C114" s="40"/>
      <c r="D114" s="41"/>
    </row>
    <row r="115" spans="1:4" s="44" customFormat="1" ht="16.5" customHeight="1">
      <c r="A115" s="46" t="s">
        <v>79</v>
      </c>
      <c r="B115" s="43">
        <v>2032</v>
      </c>
      <c r="C115" s="40">
        <v>1128</v>
      </c>
      <c r="D115" s="41">
        <f t="shared" si="2"/>
        <v>55.51181102362205</v>
      </c>
    </row>
    <row r="116" spans="1:4" s="44" customFormat="1" ht="16.5" customHeight="1">
      <c r="A116" s="42" t="s">
        <v>80</v>
      </c>
      <c r="B116" s="43">
        <v>840</v>
      </c>
      <c r="C116" s="40">
        <v>814</v>
      </c>
      <c r="D116" s="41">
        <f t="shared" si="2"/>
        <v>96.9047619047619</v>
      </c>
    </row>
    <row r="117" spans="1:4" s="44" customFormat="1" ht="16.5" customHeight="1">
      <c r="A117" s="46" t="s">
        <v>24</v>
      </c>
      <c r="B117" s="43">
        <v>477</v>
      </c>
      <c r="C117" s="40">
        <v>452</v>
      </c>
      <c r="D117" s="41">
        <f t="shared" si="2"/>
        <v>94.75890985324948</v>
      </c>
    </row>
    <row r="118" spans="1:4" s="44" customFormat="1" ht="16.5" customHeight="1">
      <c r="A118" s="46" t="s">
        <v>25</v>
      </c>
      <c r="B118" s="43">
        <v>24</v>
      </c>
      <c r="C118" s="40">
        <v>55</v>
      </c>
      <c r="D118" s="41">
        <f t="shared" si="2"/>
        <v>229.16666666666666</v>
      </c>
    </row>
    <row r="119" spans="1:4" s="44" customFormat="1" ht="16.5" customHeight="1">
      <c r="A119" s="51" t="s">
        <v>793</v>
      </c>
      <c r="B119" s="43">
        <v>38</v>
      </c>
      <c r="C119" s="40"/>
      <c r="D119" s="41"/>
    </row>
    <row r="120" spans="1:4" s="44" customFormat="1" ht="16.5" customHeight="1">
      <c r="A120" s="46" t="s">
        <v>81</v>
      </c>
      <c r="B120" s="43">
        <v>301</v>
      </c>
      <c r="C120" s="40">
        <v>307</v>
      </c>
      <c r="D120" s="41">
        <f t="shared" si="2"/>
        <v>101.99335548172756</v>
      </c>
    </row>
    <row r="121" spans="1:4" s="44" customFormat="1" ht="16.5" customHeight="1">
      <c r="A121" s="42" t="s">
        <v>82</v>
      </c>
      <c r="B121" s="43">
        <v>635</v>
      </c>
      <c r="C121" s="40">
        <v>634</v>
      </c>
      <c r="D121" s="41">
        <f t="shared" si="2"/>
        <v>99.84251968503936</v>
      </c>
    </row>
    <row r="122" spans="1:4" s="44" customFormat="1" ht="16.5" customHeight="1">
      <c r="A122" s="46" t="s">
        <v>24</v>
      </c>
      <c r="B122" s="43">
        <v>272</v>
      </c>
      <c r="C122" s="40">
        <v>221</v>
      </c>
      <c r="D122" s="41">
        <f t="shared" si="2"/>
        <v>81.25</v>
      </c>
    </row>
    <row r="123" spans="1:4" s="44" customFormat="1" ht="16.5" customHeight="1">
      <c r="A123" s="46" t="s">
        <v>25</v>
      </c>
      <c r="B123" s="43">
        <v>14</v>
      </c>
      <c r="C123" s="40">
        <v>249</v>
      </c>
      <c r="D123" s="41">
        <f t="shared" si="2"/>
        <v>1778.5714285714284</v>
      </c>
    </row>
    <row r="124" spans="1:4" s="44" customFormat="1" ht="16.5" customHeight="1">
      <c r="A124" s="46" t="s">
        <v>83</v>
      </c>
      <c r="B124" s="43">
        <v>349</v>
      </c>
      <c r="C124" s="40">
        <v>164</v>
      </c>
      <c r="D124" s="41">
        <f t="shared" si="2"/>
        <v>46.99140401146132</v>
      </c>
    </row>
    <row r="125" spans="1:4" s="44" customFormat="1" ht="16.5" customHeight="1">
      <c r="A125" s="42" t="s">
        <v>84</v>
      </c>
      <c r="B125" s="43">
        <v>418</v>
      </c>
      <c r="C125" s="40">
        <v>213</v>
      </c>
      <c r="D125" s="41">
        <f t="shared" si="2"/>
        <v>50.95693779904307</v>
      </c>
    </row>
    <row r="126" spans="1:4" s="44" customFormat="1" ht="16.5" customHeight="1">
      <c r="A126" s="46" t="s">
        <v>24</v>
      </c>
      <c r="B126" s="43">
        <v>149</v>
      </c>
      <c r="C126" s="40">
        <v>162</v>
      </c>
      <c r="D126" s="41">
        <f t="shared" si="2"/>
        <v>108.7248322147651</v>
      </c>
    </row>
    <row r="127" spans="1:4" s="44" customFormat="1" ht="16.5" customHeight="1">
      <c r="A127" s="46" t="s">
        <v>25</v>
      </c>
      <c r="B127" s="43"/>
      <c r="C127" s="40"/>
      <c r="D127" s="41" t="e">
        <f t="shared" si="2"/>
        <v>#DIV/0!</v>
      </c>
    </row>
    <row r="128" spans="1:4" s="44" customFormat="1" ht="16.5" customHeight="1">
      <c r="A128" s="51" t="s">
        <v>794</v>
      </c>
      <c r="B128" s="43">
        <v>139</v>
      </c>
      <c r="C128" s="40"/>
      <c r="D128" s="41"/>
    </row>
    <row r="129" spans="1:4" s="44" customFormat="1" ht="16.5" customHeight="1">
      <c r="A129" s="51" t="s">
        <v>795</v>
      </c>
      <c r="B129" s="43">
        <v>50</v>
      </c>
      <c r="C129" s="40"/>
      <c r="D129" s="41"/>
    </row>
    <row r="130" spans="1:4" s="44" customFormat="1" ht="16.5" customHeight="1">
      <c r="A130" s="46" t="s">
        <v>85</v>
      </c>
      <c r="B130" s="43">
        <v>80</v>
      </c>
      <c r="C130" s="40">
        <v>51</v>
      </c>
      <c r="D130" s="41">
        <f t="shared" si="2"/>
        <v>63.74999999999999</v>
      </c>
    </row>
    <row r="131" spans="1:4" s="44" customFormat="1" ht="16.5" customHeight="1">
      <c r="A131" s="52" t="s">
        <v>640</v>
      </c>
      <c r="B131" s="43">
        <v>4</v>
      </c>
      <c r="C131" s="40">
        <v>3</v>
      </c>
      <c r="D131" s="41">
        <f t="shared" si="2"/>
        <v>75</v>
      </c>
    </row>
    <row r="132" spans="1:4" s="44" customFormat="1" ht="16.5" customHeight="1">
      <c r="A132" s="46" t="s">
        <v>24</v>
      </c>
      <c r="B132" s="43"/>
      <c r="C132" s="40">
        <v>3</v>
      </c>
      <c r="D132" s="41" t="e">
        <f t="shared" si="2"/>
        <v>#DIV/0!</v>
      </c>
    </row>
    <row r="133" spans="1:4" s="44" customFormat="1" ht="16.5" customHeight="1">
      <c r="A133" s="51" t="s">
        <v>796</v>
      </c>
      <c r="B133" s="43">
        <v>4</v>
      </c>
      <c r="C133" s="40"/>
      <c r="D133" s="41"/>
    </row>
    <row r="134" spans="1:4" s="44" customFormat="1" ht="16.5" customHeight="1">
      <c r="A134" s="52" t="s">
        <v>799</v>
      </c>
      <c r="B134" s="43">
        <v>137</v>
      </c>
      <c r="C134" s="40"/>
      <c r="D134" s="41"/>
    </row>
    <row r="135" spans="1:4" s="44" customFormat="1" ht="16.5" customHeight="1">
      <c r="A135" s="46" t="s">
        <v>24</v>
      </c>
      <c r="B135" s="43">
        <v>13</v>
      </c>
      <c r="C135" s="40"/>
      <c r="D135" s="41"/>
    </row>
    <row r="136" spans="1:4" s="44" customFormat="1" ht="16.5" customHeight="1">
      <c r="A136" s="51" t="s">
        <v>800</v>
      </c>
      <c r="B136" s="43">
        <v>75</v>
      </c>
      <c r="C136" s="40"/>
      <c r="D136" s="41"/>
    </row>
    <row r="137" spans="1:4" s="44" customFormat="1" ht="16.5" customHeight="1">
      <c r="A137" s="51" t="s">
        <v>802</v>
      </c>
      <c r="B137" s="43">
        <v>49</v>
      </c>
      <c r="C137" s="40"/>
      <c r="D137" s="41"/>
    </row>
    <row r="138" spans="1:4" s="44" customFormat="1" ht="16.5" customHeight="1">
      <c r="A138" s="52" t="s">
        <v>803</v>
      </c>
      <c r="B138" s="43">
        <v>4159</v>
      </c>
      <c r="C138" s="40"/>
      <c r="D138" s="41"/>
    </row>
    <row r="139" spans="1:4" s="44" customFormat="1" ht="16.5" customHeight="1">
      <c r="A139" s="46" t="s">
        <v>24</v>
      </c>
      <c r="B139" s="43">
        <v>2646</v>
      </c>
      <c r="C139" s="40"/>
      <c r="D139" s="41"/>
    </row>
    <row r="140" spans="1:4" s="44" customFormat="1" ht="16.5" customHeight="1">
      <c r="A140" s="51" t="s">
        <v>800</v>
      </c>
      <c r="B140" s="43">
        <v>96</v>
      </c>
      <c r="C140" s="40"/>
      <c r="D140" s="41"/>
    </row>
    <row r="141" spans="1:4" s="44" customFormat="1" ht="16.5" customHeight="1">
      <c r="A141" s="46" t="s">
        <v>801</v>
      </c>
      <c r="B141" s="43">
        <v>40</v>
      </c>
      <c r="C141" s="40"/>
      <c r="D141" s="41"/>
    </row>
    <row r="142" spans="1:4" s="44" customFormat="1" ht="16.5" customHeight="1">
      <c r="A142" s="46" t="s">
        <v>797</v>
      </c>
      <c r="B142" s="43">
        <v>63</v>
      </c>
      <c r="C142" s="40"/>
      <c r="D142" s="41"/>
    </row>
    <row r="143" spans="1:4" s="44" customFormat="1" ht="16.5" customHeight="1">
      <c r="A143" s="46" t="s">
        <v>804</v>
      </c>
      <c r="B143" s="43">
        <v>212</v>
      </c>
      <c r="C143" s="40"/>
      <c r="D143" s="41"/>
    </row>
    <row r="144" spans="1:4" s="44" customFormat="1" ht="16.5" customHeight="1">
      <c r="A144" s="46" t="s">
        <v>805</v>
      </c>
      <c r="B144" s="43">
        <v>15</v>
      </c>
      <c r="C144" s="40"/>
      <c r="D144" s="41"/>
    </row>
    <row r="145" spans="1:4" s="44" customFormat="1" ht="16.5" customHeight="1">
      <c r="A145" s="46" t="s">
        <v>806</v>
      </c>
      <c r="B145" s="43">
        <v>20</v>
      </c>
      <c r="C145" s="40"/>
      <c r="D145" s="41"/>
    </row>
    <row r="146" spans="1:4" s="44" customFormat="1" ht="16.5" customHeight="1">
      <c r="A146" s="46" t="s">
        <v>807</v>
      </c>
      <c r="B146" s="43">
        <v>5</v>
      </c>
      <c r="C146" s="40"/>
      <c r="D146" s="41"/>
    </row>
    <row r="147" spans="1:4" s="44" customFormat="1" ht="16.5" customHeight="1">
      <c r="A147" s="46" t="s">
        <v>808</v>
      </c>
      <c r="B147" s="43">
        <v>3</v>
      </c>
      <c r="C147" s="40"/>
      <c r="D147" s="41"/>
    </row>
    <row r="148" spans="1:4" s="44" customFormat="1" ht="16.5" customHeight="1">
      <c r="A148" s="46" t="s">
        <v>809</v>
      </c>
      <c r="B148" s="43">
        <v>600</v>
      </c>
      <c r="C148" s="40"/>
      <c r="D148" s="41"/>
    </row>
    <row r="149" spans="1:4" s="44" customFormat="1" ht="16.5" customHeight="1">
      <c r="A149" s="46" t="s">
        <v>798</v>
      </c>
      <c r="B149" s="43">
        <v>459</v>
      </c>
      <c r="C149" s="40"/>
      <c r="D149" s="41"/>
    </row>
    <row r="150" spans="1:4" s="44" customFormat="1" ht="16.5" customHeight="1">
      <c r="A150" s="42" t="s">
        <v>86</v>
      </c>
      <c r="B150" s="43">
        <v>181</v>
      </c>
      <c r="C150" s="40">
        <v>52</v>
      </c>
      <c r="D150" s="41">
        <f t="shared" si="2"/>
        <v>28.7292817679558</v>
      </c>
    </row>
    <row r="151" spans="1:4" s="44" customFormat="1" ht="16.5" customHeight="1">
      <c r="A151" s="46" t="s">
        <v>87</v>
      </c>
      <c r="B151" s="43"/>
      <c r="C151" s="40"/>
      <c r="D151" s="41" t="e">
        <f t="shared" si="2"/>
        <v>#DIV/0!</v>
      </c>
    </row>
    <row r="152" spans="1:4" s="44" customFormat="1" ht="16.5" customHeight="1">
      <c r="A152" s="46" t="s">
        <v>88</v>
      </c>
      <c r="B152" s="43">
        <v>181</v>
      </c>
      <c r="C152" s="40">
        <v>52</v>
      </c>
      <c r="D152" s="41">
        <f t="shared" si="2"/>
        <v>28.7292817679558</v>
      </c>
    </row>
    <row r="153" spans="1:4" s="44" customFormat="1" ht="16.5" customHeight="1">
      <c r="A153" s="42" t="s">
        <v>89</v>
      </c>
      <c r="B153" s="43">
        <v>2077</v>
      </c>
      <c r="C153" s="40">
        <v>604</v>
      </c>
      <c r="D153" s="41">
        <f t="shared" si="2"/>
        <v>29.080404429465574</v>
      </c>
    </row>
    <row r="154" spans="1:4" s="44" customFormat="1" ht="16.5" customHeight="1">
      <c r="A154" s="42" t="s">
        <v>90</v>
      </c>
      <c r="B154" s="43">
        <v>2007</v>
      </c>
      <c r="C154" s="40">
        <v>604</v>
      </c>
      <c r="D154" s="41">
        <f t="shared" si="2"/>
        <v>30.09466865969108</v>
      </c>
    </row>
    <row r="155" spans="1:4" s="44" customFormat="1" ht="16.5" customHeight="1">
      <c r="A155" s="46" t="s">
        <v>91</v>
      </c>
      <c r="B155" s="43"/>
      <c r="C155" s="40">
        <v>40</v>
      </c>
      <c r="D155" s="41" t="e">
        <f t="shared" si="2"/>
        <v>#DIV/0!</v>
      </c>
    </row>
    <row r="156" spans="1:4" s="44" customFormat="1" ht="16.5" customHeight="1">
      <c r="A156" s="46" t="s">
        <v>92</v>
      </c>
      <c r="B156" s="43">
        <v>1786</v>
      </c>
      <c r="C156" s="40">
        <v>334</v>
      </c>
      <c r="D156" s="41">
        <f t="shared" si="2"/>
        <v>18.701007838745802</v>
      </c>
    </row>
    <row r="157" spans="1:4" s="44" customFormat="1" ht="16.5" customHeight="1">
      <c r="A157" s="53" t="s">
        <v>641</v>
      </c>
      <c r="B157" s="43"/>
      <c r="C157" s="40">
        <v>10</v>
      </c>
      <c r="D157" s="41" t="e">
        <f t="shared" si="2"/>
        <v>#DIV/0!</v>
      </c>
    </row>
    <row r="158" spans="1:4" s="44" customFormat="1" ht="16.5" customHeight="1">
      <c r="A158" s="46" t="s">
        <v>493</v>
      </c>
      <c r="B158" s="43">
        <v>25</v>
      </c>
      <c r="C158" s="40">
        <v>25</v>
      </c>
      <c r="D158" s="41">
        <f t="shared" si="2"/>
        <v>100</v>
      </c>
    </row>
    <row r="159" spans="1:4" s="44" customFormat="1" ht="16.5" customHeight="1">
      <c r="A159" s="53" t="s">
        <v>642</v>
      </c>
      <c r="B159" s="43">
        <v>196</v>
      </c>
      <c r="C159" s="40">
        <v>195</v>
      </c>
      <c r="D159" s="41">
        <f t="shared" si="2"/>
        <v>99.48979591836735</v>
      </c>
    </row>
    <row r="160" spans="1:4" s="44" customFormat="1" ht="16.5" customHeight="1">
      <c r="A160" s="42" t="s">
        <v>810</v>
      </c>
      <c r="B160" s="43">
        <v>70</v>
      </c>
      <c r="C160" s="40"/>
      <c r="D160" s="41"/>
    </row>
    <row r="161" spans="1:4" s="44" customFormat="1" ht="16.5" customHeight="1">
      <c r="A161" s="46" t="s">
        <v>811</v>
      </c>
      <c r="B161" s="43">
        <v>70</v>
      </c>
      <c r="C161" s="40"/>
      <c r="D161" s="41"/>
    </row>
    <row r="162" spans="1:4" s="44" customFormat="1" ht="16.5" customHeight="1">
      <c r="A162" s="42" t="s">
        <v>93</v>
      </c>
      <c r="B162" s="43">
        <v>22954</v>
      </c>
      <c r="C162" s="40">
        <v>21225</v>
      </c>
      <c r="D162" s="41">
        <f t="shared" si="2"/>
        <v>92.4675437832186</v>
      </c>
    </row>
    <row r="163" spans="1:4" s="44" customFormat="1" ht="16.5" customHeight="1">
      <c r="A163" s="42" t="s">
        <v>812</v>
      </c>
      <c r="B163" s="43">
        <v>34</v>
      </c>
      <c r="C163" s="40">
        <v>471</v>
      </c>
      <c r="D163" s="41">
        <f t="shared" si="2"/>
        <v>1385.2941176470588</v>
      </c>
    </row>
    <row r="164" spans="1:4" s="44" customFormat="1" ht="16.5" customHeight="1">
      <c r="A164" s="51" t="s">
        <v>813</v>
      </c>
      <c r="B164" s="43">
        <v>34</v>
      </c>
      <c r="C164" s="40"/>
      <c r="D164" s="41"/>
    </row>
    <row r="165" spans="1:4" s="44" customFormat="1" ht="16.5" customHeight="1">
      <c r="A165" s="46" t="s">
        <v>94</v>
      </c>
      <c r="B165" s="43"/>
      <c r="C165" s="40">
        <v>32</v>
      </c>
      <c r="D165" s="41" t="e">
        <f t="shared" si="2"/>
        <v>#DIV/0!</v>
      </c>
    </row>
    <row r="166" spans="1:4" s="44" customFormat="1" ht="16.5" customHeight="1">
      <c r="A166" s="46" t="s">
        <v>95</v>
      </c>
      <c r="B166" s="43"/>
      <c r="C166" s="40">
        <v>439</v>
      </c>
      <c r="D166" s="41" t="e">
        <f t="shared" si="2"/>
        <v>#DIV/0!</v>
      </c>
    </row>
    <row r="167" spans="1:4" s="44" customFormat="1" ht="16.5" customHeight="1">
      <c r="A167" s="42" t="s">
        <v>96</v>
      </c>
      <c r="B167" s="43">
        <v>20665</v>
      </c>
      <c r="C167" s="40">
        <v>17925</v>
      </c>
      <c r="D167" s="41">
        <f t="shared" si="2"/>
        <v>86.740866198887</v>
      </c>
    </row>
    <row r="168" spans="1:4" s="44" customFormat="1" ht="16.5" customHeight="1">
      <c r="A168" s="46" t="s">
        <v>24</v>
      </c>
      <c r="B168" s="43">
        <v>8833</v>
      </c>
      <c r="C168" s="40">
        <v>7288</v>
      </c>
      <c r="D168" s="41">
        <f t="shared" si="2"/>
        <v>82.50877391599683</v>
      </c>
    </row>
    <row r="169" spans="1:4" s="44" customFormat="1" ht="16.5" customHeight="1">
      <c r="A169" s="46" t="s">
        <v>25</v>
      </c>
      <c r="B169" s="43">
        <v>1385</v>
      </c>
      <c r="C169" s="40">
        <v>3710</v>
      </c>
      <c r="D169" s="41">
        <f t="shared" si="2"/>
        <v>267.87003610108303</v>
      </c>
    </row>
    <row r="170" spans="1:4" s="44" customFormat="1" ht="16.5" customHeight="1">
      <c r="A170" s="46" t="s">
        <v>97</v>
      </c>
      <c r="B170" s="43"/>
      <c r="C170" s="40">
        <v>2836</v>
      </c>
      <c r="D170" s="41" t="e">
        <f t="shared" si="2"/>
        <v>#DIV/0!</v>
      </c>
    </row>
    <row r="171" spans="1:4" s="44" customFormat="1" ht="16.5" customHeight="1">
      <c r="A171" s="46" t="s">
        <v>494</v>
      </c>
      <c r="B171" s="43"/>
      <c r="C171" s="40">
        <v>27</v>
      </c>
      <c r="D171" s="41" t="e">
        <f t="shared" si="2"/>
        <v>#DIV/0!</v>
      </c>
    </row>
    <row r="172" spans="1:4" s="44" customFormat="1" ht="16.5" customHeight="1">
      <c r="A172" s="46" t="s">
        <v>98</v>
      </c>
      <c r="B172" s="43"/>
      <c r="C172" s="40">
        <v>114</v>
      </c>
      <c r="D172" s="41" t="e">
        <f t="shared" si="2"/>
        <v>#DIV/0!</v>
      </c>
    </row>
    <row r="173" spans="1:4" s="44" customFormat="1" ht="16.5" customHeight="1">
      <c r="A173" s="46" t="s">
        <v>99</v>
      </c>
      <c r="B173" s="43"/>
      <c r="C173" s="40">
        <v>205</v>
      </c>
      <c r="D173" s="41" t="e">
        <f aca="true" t="shared" si="3" ref="D173:D238">C173/B173*100</f>
        <v>#DIV/0!</v>
      </c>
    </row>
    <row r="174" spans="1:4" s="44" customFormat="1" ht="16.5" customHeight="1">
      <c r="A174" s="46" t="s">
        <v>100</v>
      </c>
      <c r="B174" s="43"/>
      <c r="C174" s="40">
        <v>965</v>
      </c>
      <c r="D174" s="41" t="e">
        <f t="shared" si="3"/>
        <v>#DIV/0!</v>
      </c>
    </row>
    <row r="175" spans="1:4" s="44" customFormat="1" ht="16.5" customHeight="1">
      <c r="A175" s="51" t="s">
        <v>814</v>
      </c>
      <c r="B175" s="43">
        <v>9281</v>
      </c>
      <c r="C175" s="40"/>
      <c r="D175" s="41">
        <f t="shared" si="3"/>
        <v>0</v>
      </c>
    </row>
    <row r="176" spans="1:4" s="44" customFormat="1" ht="16.5" customHeight="1">
      <c r="A176" s="46" t="s">
        <v>101</v>
      </c>
      <c r="B176" s="43"/>
      <c r="C176" s="40">
        <v>75</v>
      </c>
      <c r="D176" s="41" t="e">
        <f t="shared" si="3"/>
        <v>#DIV/0!</v>
      </c>
    </row>
    <row r="177" spans="1:4" s="44" customFormat="1" ht="16.5" customHeight="1">
      <c r="A177" s="46" t="s">
        <v>102</v>
      </c>
      <c r="B177" s="43"/>
      <c r="C177" s="40">
        <v>66</v>
      </c>
      <c r="D177" s="41" t="e">
        <f t="shared" si="3"/>
        <v>#DIV/0!</v>
      </c>
    </row>
    <row r="178" spans="1:4" s="44" customFormat="1" ht="16.5" customHeight="1">
      <c r="A178" s="46" t="s">
        <v>103</v>
      </c>
      <c r="B178" s="43">
        <v>384</v>
      </c>
      <c r="C178" s="40"/>
      <c r="D178" s="41">
        <f t="shared" si="3"/>
        <v>0</v>
      </c>
    </row>
    <row r="179" spans="1:4" s="44" customFormat="1" ht="16.5" customHeight="1">
      <c r="A179" s="51" t="s">
        <v>815</v>
      </c>
      <c r="B179" s="43">
        <v>91</v>
      </c>
      <c r="C179" s="40"/>
      <c r="D179" s="41"/>
    </row>
    <row r="180" spans="1:4" s="44" customFormat="1" ht="16.5" customHeight="1">
      <c r="A180" s="46" t="s">
        <v>104</v>
      </c>
      <c r="B180" s="43">
        <v>691</v>
      </c>
      <c r="C180" s="40">
        <v>2639</v>
      </c>
      <c r="D180" s="41">
        <f t="shared" si="3"/>
        <v>381.91027496382054</v>
      </c>
    </row>
    <row r="181" spans="1:4" s="44" customFormat="1" ht="16.5" customHeight="1">
      <c r="A181" s="42" t="s">
        <v>105</v>
      </c>
      <c r="B181" s="43">
        <v>168</v>
      </c>
      <c r="C181" s="40"/>
      <c r="D181" s="41">
        <f t="shared" si="3"/>
        <v>0</v>
      </c>
    </row>
    <row r="182" spans="1:4" s="44" customFormat="1" ht="16.5" customHeight="1">
      <c r="A182" s="46" t="s">
        <v>24</v>
      </c>
      <c r="B182" s="43"/>
      <c r="C182" s="40">
        <v>200</v>
      </c>
      <c r="D182" s="41" t="e">
        <f t="shared" si="3"/>
        <v>#DIV/0!</v>
      </c>
    </row>
    <row r="183" spans="1:4" s="44" customFormat="1" ht="16.5" customHeight="1">
      <c r="A183" s="46" t="s">
        <v>25</v>
      </c>
      <c r="B183" s="43"/>
      <c r="C183" s="40"/>
      <c r="D183" s="41" t="e">
        <f t="shared" si="3"/>
        <v>#DIV/0!</v>
      </c>
    </row>
    <row r="184" spans="1:4" s="44" customFormat="1" ht="16.5" customHeight="1">
      <c r="A184" s="46" t="s">
        <v>495</v>
      </c>
      <c r="B184" s="43"/>
      <c r="C184" s="40"/>
      <c r="D184" s="41" t="e">
        <f t="shared" si="3"/>
        <v>#DIV/0!</v>
      </c>
    </row>
    <row r="185" spans="1:4" s="44" customFormat="1" ht="16.5" customHeight="1">
      <c r="A185" s="46" t="s">
        <v>106</v>
      </c>
      <c r="B185" s="43">
        <v>168</v>
      </c>
      <c r="C185" s="40">
        <v>200</v>
      </c>
      <c r="D185" s="41">
        <f t="shared" si="3"/>
        <v>119.04761904761905</v>
      </c>
    </row>
    <row r="186" spans="1:4" s="44" customFormat="1" ht="16.5" customHeight="1">
      <c r="A186" s="42" t="s">
        <v>107</v>
      </c>
      <c r="B186" s="43">
        <v>342</v>
      </c>
      <c r="C186" s="40">
        <v>48</v>
      </c>
      <c r="D186" s="41">
        <f t="shared" si="3"/>
        <v>14.035087719298245</v>
      </c>
    </row>
    <row r="187" spans="1:4" s="44" customFormat="1" ht="16.5" customHeight="1">
      <c r="A187" s="46" t="s">
        <v>24</v>
      </c>
      <c r="B187" s="43">
        <v>342</v>
      </c>
      <c r="C187" s="40">
        <v>48</v>
      </c>
      <c r="D187" s="41">
        <f t="shared" si="3"/>
        <v>14.035087719298245</v>
      </c>
    </row>
    <row r="188" spans="1:4" s="44" customFormat="1" ht="16.5" customHeight="1">
      <c r="A188" s="46" t="s">
        <v>25</v>
      </c>
      <c r="B188" s="43"/>
      <c r="C188" s="40"/>
      <c r="D188" s="41" t="e">
        <f t="shared" si="3"/>
        <v>#DIV/0!</v>
      </c>
    </row>
    <row r="189" spans="1:4" s="44" customFormat="1" ht="16.5" customHeight="1">
      <c r="A189" s="46" t="s">
        <v>108</v>
      </c>
      <c r="B189" s="43"/>
      <c r="C189" s="40"/>
      <c r="D189" s="41" t="e">
        <f t="shared" si="3"/>
        <v>#DIV/0!</v>
      </c>
    </row>
    <row r="190" spans="1:4" s="44" customFormat="1" ht="16.5" customHeight="1">
      <c r="A190" s="46" t="s">
        <v>109</v>
      </c>
      <c r="B190" s="43"/>
      <c r="C190" s="40"/>
      <c r="D190" s="41" t="e">
        <f t="shared" si="3"/>
        <v>#DIV/0!</v>
      </c>
    </row>
    <row r="191" spans="1:4" s="44" customFormat="1" ht="16.5" customHeight="1">
      <c r="A191" s="46" t="s">
        <v>496</v>
      </c>
      <c r="B191" s="43"/>
      <c r="C191" s="40"/>
      <c r="D191" s="41" t="e">
        <f t="shared" si="3"/>
        <v>#DIV/0!</v>
      </c>
    </row>
    <row r="192" spans="1:4" s="44" customFormat="1" ht="16.5" customHeight="1">
      <c r="A192" s="42" t="s">
        <v>110</v>
      </c>
      <c r="B192" s="43">
        <v>1663</v>
      </c>
      <c r="C192" s="40">
        <v>1589</v>
      </c>
      <c r="D192" s="41">
        <f t="shared" si="3"/>
        <v>95.55021046301863</v>
      </c>
    </row>
    <row r="193" spans="1:4" s="44" customFormat="1" ht="16.5" customHeight="1">
      <c r="A193" s="46" t="s">
        <v>24</v>
      </c>
      <c r="B193" s="43">
        <v>1319</v>
      </c>
      <c r="C193" s="40">
        <v>1128</v>
      </c>
      <c r="D193" s="41">
        <f t="shared" si="3"/>
        <v>85.51933282789992</v>
      </c>
    </row>
    <row r="194" spans="1:4" s="44" customFormat="1" ht="16.5" customHeight="1">
      <c r="A194" s="46" t="s">
        <v>25</v>
      </c>
      <c r="B194" s="43">
        <v>208</v>
      </c>
      <c r="C194" s="40">
        <v>386</v>
      </c>
      <c r="D194" s="41">
        <f t="shared" si="3"/>
        <v>185.5769230769231</v>
      </c>
    </row>
    <row r="195" spans="1:4" s="44" customFormat="1" ht="16.5" customHeight="1">
      <c r="A195" s="46" t="s">
        <v>497</v>
      </c>
      <c r="B195" s="43">
        <v>20</v>
      </c>
      <c r="C195" s="40"/>
      <c r="D195" s="41">
        <f t="shared" si="3"/>
        <v>0</v>
      </c>
    </row>
    <row r="196" spans="1:4" s="44" customFormat="1" ht="16.5" customHeight="1">
      <c r="A196" s="46" t="s">
        <v>111</v>
      </c>
      <c r="B196" s="43">
        <v>48</v>
      </c>
      <c r="C196" s="40">
        <v>12</v>
      </c>
      <c r="D196" s="41">
        <f t="shared" si="3"/>
        <v>25</v>
      </c>
    </row>
    <row r="197" spans="1:4" s="44" customFormat="1" ht="16.5" customHeight="1">
      <c r="A197" s="46" t="s">
        <v>498</v>
      </c>
      <c r="B197" s="43">
        <v>68</v>
      </c>
      <c r="C197" s="40"/>
      <c r="D197" s="41">
        <f t="shared" si="3"/>
        <v>0</v>
      </c>
    </row>
    <row r="198" spans="1:4" s="44" customFormat="1" ht="16.5" customHeight="1">
      <c r="A198" s="46" t="s">
        <v>499</v>
      </c>
      <c r="B198" s="43"/>
      <c r="C198" s="40">
        <v>63</v>
      </c>
      <c r="D198" s="41" t="e">
        <f t="shared" si="3"/>
        <v>#DIV/0!</v>
      </c>
    </row>
    <row r="199" spans="1:4" s="44" customFormat="1" ht="16.5" customHeight="1">
      <c r="A199" s="42" t="s">
        <v>816</v>
      </c>
      <c r="B199" s="43">
        <v>7</v>
      </c>
      <c r="C199" s="40"/>
      <c r="D199" s="41"/>
    </row>
    <row r="200" spans="1:4" s="44" customFormat="1" ht="16.5" customHeight="1">
      <c r="A200" s="51" t="s">
        <v>817</v>
      </c>
      <c r="B200" s="43">
        <v>7</v>
      </c>
      <c r="C200" s="40"/>
      <c r="D200" s="41"/>
    </row>
    <row r="201" spans="1:4" s="44" customFormat="1" ht="16.5" customHeight="1">
      <c r="A201" s="42" t="s">
        <v>112</v>
      </c>
      <c r="B201" s="43">
        <v>75</v>
      </c>
      <c r="C201" s="40">
        <v>992</v>
      </c>
      <c r="D201" s="41">
        <f t="shared" si="3"/>
        <v>1322.6666666666667</v>
      </c>
    </row>
    <row r="202" spans="1:4" s="44" customFormat="1" ht="16.5" customHeight="1">
      <c r="A202" s="46" t="s">
        <v>113</v>
      </c>
      <c r="B202" s="43">
        <v>75</v>
      </c>
      <c r="C202" s="40">
        <v>992</v>
      </c>
      <c r="D202" s="41">
        <f t="shared" si="3"/>
        <v>1322.6666666666667</v>
      </c>
    </row>
    <row r="203" spans="1:4" s="44" customFormat="1" ht="16.5" customHeight="1">
      <c r="A203" s="42" t="s">
        <v>114</v>
      </c>
      <c r="B203" s="43">
        <v>144560</v>
      </c>
      <c r="C203" s="40">
        <v>143351</v>
      </c>
      <c r="D203" s="41">
        <f t="shared" si="3"/>
        <v>99.1636690647482</v>
      </c>
    </row>
    <row r="204" spans="1:4" s="44" customFormat="1" ht="16.5" customHeight="1">
      <c r="A204" s="42" t="s">
        <v>115</v>
      </c>
      <c r="B204" s="43">
        <v>3701</v>
      </c>
      <c r="C204" s="40">
        <v>3432</v>
      </c>
      <c r="D204" s="41">
        <f t="shared" si="3"/>
        <v>92.7316941367198</v>
      </c>
    </row>
    <row r="205" spans="1:4" s="44" customFormat="1" ht="16.5" customHeight="1">
      <c r="A205" s="46" t="s">
        <v>24</v>
      </c>
      <c r="B205" s="43">
        <v>1460</v>
      </c>
      <c r="C205" s="40">
        <v>1255</v>
      </c>
      <c r="D205" s="41">
        <f t="shared" si="3"/>
        <v>85.95890410958904</v>
      </c>
    </row>
    <row r="206" spans="1:4" s="44" customFormat="1" ht="16.5" customHeight="1">
      <c r="A206" s="46" t="s">
        <v>25</v>
      </c>
      <c r="B206" s="43"/>
      <c r="C206" s="40"/>
      <c r="D206" s="41" t="e">
        <f t="shared" si="3"/>
        <v>#DIV/0!</v>
      </c>
    </row>
    <row r="207" spans="1:4" s="44" customFormat="1" ht="16.5" customHeight="1">
      <c r="A207" s="46" t="s">
        <v>116</v>
      </c>
      <c r="B207" s="43">
        <v>2241</v>
      </c>
      <c r="C207" s="40">
        <v>2177</v>
      </c>
      <c r="D207" s="41">
        <f t="shared" si="3"/>
        <v>97.14413208389112</v>
      </c>
    </row>
    <row r="208" spans="1:4" s="44" customFormat="1" ht="16.5" customHeight="1">
      <c r="A208" s="42" t="s">
        <v>117</v>
      </c>
      <c r="B208" s="43">
        <v>131259</v>
      </c>
      <c r="C208" s="40">
        <v>129510</v>
      </c>
      <c r="D208" s="41">
        <f t="shared" si="3"/>
        <v>98.66751994148973</v>
      </c>
    </row>
    <row r="209" spans="1:4" s="44" customFormat="1" ht="16.5" customHeight="1">
      <c r="A209" s="46" t="s">
        <v>118</v>
      </c>
      <c r="B209" s="43">
        <v>2149</v>
      </c>
      <c r="C209" s="40">
        <v>2121</v>
      </c>
      <c r="D209" s="41">
        <f t="shared" si="3"/>
        <v>98.69706840390879</v>
      </c>
    </row>
    <row r="210" spans="1:4" s="44" customFormat="1" ht="16.5" customHeight="1">
      <c r="A210" s="46" t="s">
        <v>119</v>
      </c>
      <c r="B210" s="43">
        <v>50629</v>
      </c>
      <c r="C210" s="40">
        <v>48806</v>
      </c>
      <c r="D210" s="41">
        <f t="shared" si="3"/>
        <v>96.39929684568132</v>
      </c>
    </row>
    <row r="211" spans="1:4" s="44" customFormat="1" ht="16.5" customHeight="1">
      <c r="A211" s="46" t="s">
        <v>120</v>
      </c>
      <c r="B211" s="43">
        <v>30989</v>
      </c>
      <c r="C211" s="40">
        <v>35746</v>
      </c>
      <c r="D211" s="41">
        <f t="shared" si="3"/>
        <v>115.35060828035755</v>
      </c>
    </row>
    <row r="212" spans="1:4" s="44" customFormat="1" ht="16.5" customHeight="1">
      <c r="A212" s="46" t="s">
        <v>121</v>
      </c>
      <c r="B212" s="43">
        <v>10346</v>
      </c>
      <c r="C212" s="40">
        <v>14508</v>
      </c>
      <c r="D212" s="41">
        <f t="shared" si="3"/>
        <v>140.22810748115214</v>
      </c>
    </row>
    <row r="213" spans="1:4" s="44" customFormat="1" ht="16.5" customHeight="1">
      <c r="A213" s="53" t="s">
        <v>643</v>
      </c>
      <c r="B213" s="43"/>
      <c r="C213" s="40">
        <v>118</v>
      </c>
      <c r="D213" s="41" t="e">
        <f t="shared" si="3"/>
        <v>#DIV/0!</v>
      </c>
    </row>
    <row r="214" spans="1:4" s="44" customFormat="1" ht="16.5" customHeight="1">
      <c r="A214" s="46" t="s">
        <v>122</v>
      </c>
      <c r="B214" s="43">
        <v>37146</v>
      </c>
      <c r="C214" s="40">
        <v>28211</v>
      </c>
      <c r="D214" s="41">
        <f t="shared" si="3"/>
        <v>75.9462660851774</v>
      </c>
    </row>
    <row r="215" spans="1:4" s="44" customFormat="1" ht="16.5" customHeight="1">
      <c r="A215" s="42" t="s">
        <v>123</v>
      </c>
      <c r="B215" s="43">
        <v>4777</v>
      </c>
      <c r="C215" s="40">
        <v>7013</v>
      </c>
      <c r="D215" s="41">
        <f t="shared" si="3"/>
        <v>146.80761984509104</v>
      </c>
    </row>
    <row r="216" spans="1:4" s="44" customFormat="1" ht="16.5" customHeight="1">
      <c r="A216" s="46" t="s">
        <v>124</v>
      </c>
      <c r="B216" s="43">
        <v>3078</v>
      </c>
      <c r="C216" s="40">
        <v>5520</v>
      </c>
      <c r="D216" s="41">
        <f t="shared" si="3"/>
        <v>179.3372319688109</v>
      </c>
    </row>
    <row r="217" spans="1:4" s="44" customFormat="1" ht="16.5" customHeight="1">
      <c r="A217" s="46" t="s">
        <v>125</v>
      </c>
      <c r="B217" s="43">
        <v>1699</v>
      </c>
      <c r="C217" s="40">
        <v>1493</v>
      </c>
      <c r="D217" s="41">
        <f t="shared" si="3"/>
        <v>87.87522071806946</v>
      </c>
    </row>
    <row r="218" spans="1:4" s="44" customFormat="1" ht="16.5" customHeight="1">
      <c r="A218" s="42" t="s">
        <v>126</v>
      </c>
      <c r="B218" s="43">
        <v>247</v>
      </c>
      <c r="C218" s="40">
        <v>185</v>
      </c>
      <c r="D218" s="41">
        <f t="shared" si="3"/>
        <v>74.89878542510121</v>
      </c>
    </row>
    <row r="219" spans="1:4" s="44" customFormat="1" ht="16.5" customHeight="1">
      <c r="A219" s="46" t="s">
        <v>127</v>
      </c>
      <c r="B219" s="43">
        <v>247</v>
      </c>
      <c r="C219" s="40">
        <v>185</v>
      </c>
      <c r="D219" s="41">
        <f t="shared" si="3"/>
        <v>74.89878542510121</v>
      </c>
    </row>
    <row r="220" spans="1:4" s="44" customFormat="1" ht="16.5" customHeight="1">
      <c r="A220" s="42" t="s">
        <v>128</v>
      </c>
      <c r="B220" s="43">
        <v>877</v>
      </c>
      <c r="C220" s="40">
        <v>645</v>
      </c>
      <c r="D220" s="41">
        <f t="shared" si="3"/>
        <v>73.54618015963513</v>
      </c>
    </row>
    <row r="221" spans="1:4" s="44" customFormat="1" ht="16.5" customHeight="1">
      <c r="A221" s="46" t="s">
        <v>129</v>
      </c>
      <c r="B221" s="43">
        <v>358</v>
      </c>
      <c r="C221" s="40">
        <v>241</v>
      </c>
      <c r="D221" s="41">
        <f t="shared" si="3"/>
        <v>67.31843575418995</v>
      </c>
    </row>
    <row r="222" spans="1:4" s="44" customFormat="1" ht="16.5" customHeight="1">
      <c r="A222" s="46" t="s">
        <v>130</v>
      </c>
      <c r="B222" s="43">
        <v>519</v>
      </c>
      <c r="C222" s="40">
        <v>404</v>
      </c>
      <c r="D222" s="41">
        <f t="shared" si="3"/>
        <v>77.84200385356455</v>
      </c>
    </row>
    <row r="223" spans="1:4" s="44" customFormat="1" ht="16.5" customHeight="1">
      <c r="A223" s="42" t="s">
        <v>131</v>
      </c>
      <c r="B223" s="43">
        <v>2418</v>
      </c>
      <c r="C223" s="40">
        <v>1698</v>
      </c>
      <c r="D223" s="41">
        <f t="shared" si="3"/>
        <v>70.22332506203473</v>
      </c>
    </row>
    <row r="224" spans="1:4" s="44" customFormat="1" ht="16.5" customHeight="1">
      <c r="A224" s="46" t="s">
        <v>132</v>
      </c>
      <c r="B224" s="43"/>
      <c r="C224" s="40">
        <v>170</v>
      </c>
      <c r="D224" s="41" t="e">
        <f t="shared" si="3"/>
        <v>#DIV/0!</v>
      </c>
    </row>
    <row r="225" spans="1:4" s="44" customFormat="1" ht="16.5" customHeight="1">
      <c r="A225" s="46" t="s">
        <v>133</v>
      </c>
      <c r="B225" s="43"/>
      <c r="C225" s="40">
        <v>21</v>
      </c>
      <c r="D225" s="41" t="e">
        <f t="shared" si="3"/>
        <v>#DIV/0!</v>
      </c>
    </row>
    <row r="226" spans="1:4" s="44" customFormat="1" ht="16.5" customHeight="1">
      <c r="A226" s="53" t="s">
        <v>644</v>
      </c>
      <c r="B226" s="43"/>
      <c r="C226" s="40">
        <v>7</v>
      </c>
      <c r="D226" s="41" t="e">
        <f t="shared" si="3"/>
        <v>#DIV/0!</v>
      </c>
    </row>
    <row r="227" spans="1:4" s="44" customFormat="1" ht="16.5" customHeight="1">
      <c r="A227" s="46" t="s">
        <v>500</v>
      </c>
      <c r="B227" s="43"/>
      <c r="C227" s="40"/>
      <c r="D227" s="41" t="e">
        <f t="shared" si="3"/>
        <v>#DIV/0!</v>
      </c>
    </row>
    <row r="228" spans="1:4" s="44" customFormat="1" ht="16.5" customHeight="1">
      <c r="A228" s="46" t="s">
        <v>134</v>
      </c>
      <c r="B228" s="43">
        <v>2418</v>
      </c>
      <c r="C228" s="40">
        <v>1500</v>
      </c>
      <c r="D228" s="41">
        <f t="shared" si="3"/>
        <v>62.03473945409429</v>
      </c>
    </row>
    <row r="229" spans="1:4" s="44" customFormat="1" ht="16.5" customHeight="1">
      <c r="A229" s="42" t="s">
        <v>135</v>
      </c>
      <c r="B229" s="43">
        <v>1281</v>
      </c>
      <c r="C229" s="40">
        <v>868</v>
      </c>
      <c r="D229" s="41">
        <f t="shared" si="3"/>
        <v>67.75956284153006</v>
      </c>
    </row>
    <row r="230" spans="1:4" s="44" customFormat="1" ht="16.5" customHeight="1">
      <c r="A230" s="46" t="s">
        <v>136</v>
      </c>
      <c r="B230" s="43">
        <v>1281</v>
      </c>
      <c r="C230" s="40">
        <v>868</v>
      </c>
      <c r="D230" s="41">
        <f t="shared" si="3"/>
        <v>67.75956284153006</v>
      </c>
    </row>
    <row r="231" spans="1:4" s="44" customFormat="1" ht="16.5" customHeight="1">
      <c r="A231" s="42" t="s">
        <v>137</v>
      </c>
      <c r="B231" s="43">
        <v>3733</v>
      </c>
      <c r="C231" s="40">
        <v>2201</v>
      </c>
      <c r="D231" s="41">
        <f t="shared" si="3"/>
        <v>58.96062148406108</v>
      </c>
    </row>
    <row r="232" spans="1:4" s="44" customFormat="1" ht="16.5" customHeight="1">
      <c r="A232" s="42" t="s">
        <v>138</v>
      </c>
      <c r="B232" s="43">
        <v>464</v>
      </c>
      <c r="C232" s="40">
        <v>8</v>
      </c>
      <c r="D232" s="41">
        <f t="shared" si="3"/>
        <v>1.7241379310344827</v>
      </c>
    </row>
    <row r="233" spans="1:4" s="44" customFormat="1" ht="16.5" customHeight="1">
      <c r="A233" s="46" t="s">
        <v>25</v>
      </c>
      <c r="B233" s="43"/>
      <c r="C233" s="40">
        <v>8</v>
      </c>
      <c r="D233" s="41" t="e">
        <f t="shared" si="3"/>
        <v>#DIV/0!</v>
      </c>
    </row>
    <row r="234" spans="1:4" s="44" customFormat="1" ht="16.5" customHeight="1">
      <c r="A234" s="46" t="s">
        <v>139</v>
      </c>
      <c r="B234" s="43">
        <v>464</v>
      </c>
      <c r="C234" s="40"/>
      <c r="D234" s="41">
        <f t="shared" si="3"/>
        <v>0</v>
      </c>
    </row>
    <row r="235" spans="1:4" s="44" customFormat="1" ht="16.5" customHeight="1">
      <c r="A235" s="52" t="s">
        <v>646</v>
      </c>
      <c r="B235" s="43"/>
      <c r="C235" s="40">
        <v>15</v>
      </c>
      <c r="D235" s="41" t="e">
        <f t="shared" si="3"/>
        <v>#DIV/0!</v>
      </c>
    </row>
    <row r="236" spans="1:4" s="44" customFormat="1" ht="16.5" customHeight="1">
      <c r="A236" s="53" t="s">
        <v>645</v>
      </c>
      <c r="B236" s="43"/>
      <c r="C236" s="40">
        <v>15</v>
      </c>
      <c r="D236" s="41" t="e">
        <f t="shared" si="3"/>
        <v>#DIV/0!</v>
      </c>
    </row>
    <row r="237" spans="1:4" s="44" customFormat="1" ht="16.5" customHeight="1">
      <c r="A237" s="42" t="s">
        <v>501</v>
      </c>
      <c r="B237" s="43">
        <v>893</v>
      </c>
      <c r="C237" s="40">
        <v>557</v>
      </c>
      <c r="D237" s="41">
        <f t="shared" si="3"/>
        <v>62.37402015677491</v>
      </c>
    </row>
    <row r="238" spans="1:4" s="44" customFormat="1" ht="16.5" customHeight="1">
      <c r="A238" s="46" t="s">
        <v>502</v>
      </c>
      <c r="B238" s="43">
        <v>127</v>
      </c>
      <c r="C238" s="40">
        <v>12</v>
      </c>
      <c r="D238" s="41">
        <f t="shared" si="3"/>
        <v>9.448818897637794</v>
      </c>
    </row>
    <row r="239" spans="1:4" s="44" customFormat="1" ht="16.5" customHeight="1">
      <c r="A239" s="51" t="s">
        <v>818</v>
      </c>
      <c r="B239" s="43">
        <v>550</v>
      </c>
      <c r="C239" s="40"/>
      <c r="D239" s="41"/>
    </row>
    <row r="240" spans="1:4" s="44" customFormat="1" ht="16.5" customHeight="1">
      <c r="A240" s="53" t="s">
        <v>647</v>
      </c>
      <c r="C240" s="40">
        <v>340</v>
      </c>
      <c r="D240" s="41">
        <f>C240/B241*100</f>
        <v>157.40740740740742</v>
      </c>
    </row>
    <row r="241" spans="1:4" s="44" customFormat="1" ht="16.5" customHeight="1">
      <c r="A241" s="46" t="s">
        <v>503</v>
      </c>
      <c r="B241" s="43">
        <v>216</v>
      </c>
      <c r="C241" s="40">
        <v>95</v>
      </c>
      <c r="D241" s="41" t="e">
        <f>C241/#REF!*100</f>
        <v>#REF!</v>
      </c>
    </row>
    <row r="242" spans="1:4" s="44" customFormat="1" ht="16.5" customHeight="1">
      <c r="A242" s="53" t="s">
        <v>648</v>
      </c>
      <c r="B242" s="43"/>
      <c r="C242" s="40">
        <v>110</v>
      </c>
      <c r="D242" s="41" t="e">
        <f aca="true" t="shared" si="4" ref="D242:D315">C242/B242*100</f>
        <v>#DIV/0!</v>
      </c>
    </row>
    <row r="243" spans="1:4" s="44" customFormat="1" ht="16.5" customHeight="1">
      <c r="A243" s="42" t="s">
        <v>504</v>
      </c>
      <c r="B243" s="43"/>
      <c r="C243" s="40">
        <v>3</v>
      </c>
      <c r="D243" s="41" t="e">
        <f t="shared" si="4"/>
        <v>#DIV/0!</v>
      </c>
    </row>
    <row r="244" spans="1:4" s="44" customFormat="1" ht="16.5" customHeight="1">
      <c r="A244" s="46" t="s">
        <v>505</v>
      </c>
      <c r="B244" s="43"/>
      <c r="C244" s="40">
        <v>3</v>
      </c>
      <c r="D244" s="41" t="e">
        <f t="shared" si="4"/>
        <v>#DIV/0!</v>
      </c>
    </row>
    <row r="245" spans="1:4" s="44" customFormat="1" ht="16.5" customHeight="1">
      <c r="A245" s="42" t="s">
        <v>140</v>
      </c>
      <c r="B245" s="43">
        <v>312</v>
      </c>
      <c r="C245" s="40">
        <v>292</v>
      </c>
      <c r="D245" s="41">
        <f t="shared" si="4"/>
        <v>93.58974358974359</v>
      </c>
    </row>
    <row r="246" spans="1:4" s="44" customFormat="1" ht="16.5" customHeight="1">
      <c r="A246" s="46" t="s">
        <v>141</v>
      </c>
      <c r="B246" s="43">
        <v>112</v>
      </c>
      <c r="C246" s="40">
        <v>92</v>
      </c>
      <c r="D246" s="41">
        <f t="shared" si="4"/>
        <v>82.14285714285714</v>
      </c>
    </row>
    <row r="247" spans="1:4" s="44" customFormat="1" ht="16.5" customHeight="1">
      <c r="A247" s="46" t="s">
        <v>142</v>
      </c>
      <c r="B247" s="43">
        <v>80</v>
      </c>
      <c r="C247" s="40">
        <v>80</v>
      </c>
      <c r="D247" s="41">
        <f t="shared" si="4"/>
        <v>100</v>
      </c>
    </row>
    <row r="248" spans="1:4" s="44" customFormat="1" ht="16.5" customHeight="1">
      <c r="A248" s="46" t="s">
        <v>143</v>
      </c>
      <c r="B248" s="43"/>
      <c r="C248" s="40">
        <v>40</v>
      </c>
      <c r="D248" s="41" t="e">
        <f t="shared" si="4"/>
        <v>#DIV/0!</v>
      </c>
    </row>
    <row r="249" spans="1:4" s="44" customFormat="1" ht="16.5" customHeight="1">
      <c r="A249" s="46" t="s">
        <v>144</v>
      </c>
      <c r="B249" s="43">
        <v>120</v>
      </c>
      <c r="C249" s="40">
        <v>80</v>
      </c>
      <c r="D249" s="41">
        <f t="shared" si="4"/>
        <v>66.66666666666666</v>
      </c>
    </row>
    <row r="250" spans="1:4" s="44" customFormat="1" ht="16.5" customHeight="1">
      <c r="A250" s="42" t="s">
        <v>145</v>
      </c>
      <c r="B250" s="43"/>
      <c r="C250" s="40"/>
      <c r="D250" s="41" t="e">
        <f t="shared" si="4"/>
        <v>#DIV/0!</v>
      </c>
    </row>
    <row r="251" spans="1:4" s="44" customFormat="1" ht="16.5" customHeight="1">
      <c r="A251" s="46" t="s">
        <v>146</v>
      </c>
      <c r="B251" s="43"/>
      <c r="C251" s="40"/>
      <c r="D251" s="41" t="e">
        <f t="shared" si="4"/>
        <v>#DIV/0!</v>
      </c>
    </row>
    <row r="252" spans="1:4" s="44" customFormat="1" ht="16.5" customHeight="1">
      <c r="A252" s="54" t="s">
        <v>147</v>
      </c>
      <c r="B252" s="43">
        <v>2064</v>
      </c>
      <c r="C252" s="40">
        <v>1326</v>
      </c>
      <c r="D252" s="41">
        <f t="shared" si="4"/>
        <v>64.24418604651163</v>
      </c>
    </row>
    <row r="253" spans="1:4" s="44" customFormat="1" ht="16.5" customHeight="1">
      <c r="A253" s="47" t="s">
        <v>148</v>
      </c>
      <c r="B253" s="43">
        <v>2064</v>
      </c>
      <c r="C253" s="40">
        <v>1326</v>
      </c>
      <c r="D253" s="41">
        <f t="shared" si="4"/>
        <v>64.24418604651163</v>
      </c>
    </row>
    <row r="254" spans="1:4" s="44" customFormat="1" ht="16.5" customHeight="1">
      <c r="A254" s="42" t="s">
        <v>149</v>
      </c>
      <c r="B254" s="43">
        <v>22577</v>
      </c>
      <c r="C254" s="40">
        <v>21386</v>
      </c>
      <c r="D254" s="41">
        <f t="shared" si="4"/>
        <v>94.72471984763254</v>
      </c>
    </row>
    <row r="255" spans="1:4" s="44" customFormat="1" ht="16.5" customHeight="1">
      <c r="A255" s="42" t="s">
        <v>819</v>
      </c>
      <c r="B255" s="43">
        <v>17862</v>
      </c>
      <c r="C255" s="40">
        <v>16443</v>
      </c>
      <c r="D255" s="41">
        <f t="shared" si="4"/>
        <v>92.05576083305341</v>
      </c>
    </row>
    <row r="256" spans="1:4" s="44" customFormat="1" ht="16.5" customHeight="1">
      <c r="A256" s="46" t="s">
        <v>24</v>
      </c>
      <c r="B256" s="43">
        <v>1865</v>
      </c>
      <c r="C256" s="40">
        <v>1229</v>
      </c>
      <c r="D256" s="41">
        <f t="shared" si="4"/>
        <v>65.89812332439678</v>
      </c>
    </row>
    <row r="257" spans="1:4" s="44" customFormat="1" ht="16.5" customHeight="1">
      <c r="A257" s="46" t="s">
        <v>25</v>
      </c>
      <c r="B257" s="43">
        <v>630</v>
      </c>
      <c r="C257" s="40">
        <v>50</v>
      </c>
      <c r="D257" s="41">
        <f t="shared" si="4"/>
        <v>7.936507936507936</v>
      </c>
    </row>
    <row r="258" spans="1:4" s="44" customFormat="1" ht="16.5" customHeight="1">
      <c r="A258" s="46" t="s">
        <v>150</v>
      </c>
      <c r="B258" s="43">
        <v>132</v>
      </c>
      <c r="C258" s="40">
        <v>140</v>
      </c>
      <c r="D258" s="41">
        <f t="shared" si="4"/>
        <v>106.06060606060606</v>
      </c>
    </row>
    <row r="259" spans="1:4" s="44" customFormat="1" ht="16.5" customHeight="1">
      <c r="A259" s="53" t="s">
        <v>649</v>
      </c>
      <c r="B259" s="43"/>
      <c r="C259" s="40">
        <v>100</v>
      </c>
      <c r="D259" s="41" t="e">
        <f t="shared" si="4"/>
        <v>#DIV/0!</v>
      </c>
    </row>
    <row r="260" spans="1:4" s="44" customFormat="1" ht="16.5" customHeight="1">
      <c r="A260" s="47" t="s">
        <v>151</v>
      </c>
      <c r="B260" s="43"/>
      <c r="C260" s="40">
        <v>2</v>
      </c>
      <c r="D260" s="41" t="e">
        <f t="shared" si="4"/>
        <v>#DIV/0!</v>
      </c>
    </row>
    <row r="261" spans="1:4" s="44" customFormat="1" ht="16.5" customHeight="1">
      <c r="A261" s="49" t="s">
        <v>650</v>
      </c>
      <c r="B261" s="43"/>
      <c r="C261" s="40">
        <v>5</v>
      </c>
      <c r="D261" s="41" t="e">
        <f t="shared" si="4"/>
        <v>#DIV/0!</v>
      </c>
    </row>
    <row r="262" spans="1:4" s="44" customFormat="1" ht="16.5" customHeight="1">
      <c r="A262" s="46" t="s">
        <v>152</v>
      </c>
      <c r="B262" s="43">
        <v>26</v>
      </c>
      <c r="C262" s="40">
        <v>258</v>
      </c>
      <c r="D262" s="41">
        <f t="shared" si="4"/>
        <v>992.3076923076924</v>
      </c>
    </row>
    <row r="263" spans="1:4" s="44" customFormat="1" ht="16.5" customHeight="1">
      <c r="A263" s="46" t="s">
        <v>153</v>
      </c>
      <c r="B263" s="43">
        <v>176</v>
      </c>
      <c r="C263" s="40">
        <v>151</v>
      </c>
      <c r="D263" s="41">
        <f t="shared" si="4"/>
        <v>85.79545454545455</v>
      </c>
    </row>
    <row r="264" spans="1:4" s="44" customFormat="1" ht="16.5" customHeight="1">
      <c r="A264" s="51" t="s">
        <v>820</v>
      </c>
      <c r="B264" s="43">
        <v>54</v>
      </c>
      <c r="C264" s="40">
        <v>285</v>
      </c>
      <c r="D264" s="41">
        <f t="shared" si="4"/>
        <v>527.7777777777777</v>
      </c>
    </row>
    <row r="265" spans="1:4" s="44" customFormat="1" ht="16.5" customHeight="1">
      <c r="A265" s="51" t="s">
        <v>821</v>
      </c>
      <c r="B265" s="43">
        <v>5</v>
      </c>
      <c r="C265" s="40"/>
      <c r="D265" s="41">
        <f t="shared" si="4"/>
        <v>0</v>
      </c>
    </row>
    <row r="266" spans="1:4" s="44" customFormat="1" ht="16.5" customHeight="1">
      <c r="A266" s="51" t="s">
        <v>822</v>
      </c>
      <c r="B266" s="43">
        <v>64</v>
      </c>
      <c r="C266" s="40"/>
      <c r="D266" s="41">
        <f t="shared" si="4"/>
        <v>0</v>
      </c>
    </row>
    <row r="267" spans="1:4" s="44" customFormat="1" ht="16.5" customHeight="1">
      <c r="A267" s="51" t="s">
        <v>823</v>
      </c>
      <c r="B267" s="43">
        <v>14910</v>
      </c>
      <c r="C267" s="40">
        <v>14223</v>
      </c>
      <c r="D267" s="41">
        <f t="shared" si="4"/>
        <v>95.3923541247485</v>
      </c>
    </row>
    <row r="268" spans="1:4" s="44" customFormat="1" ht="16.5" customHeight="1">
      <c r="A268" s="42" t="s">
        <v>154</v>
      </c>
      <c r="B268" s="43">
        <v>501</v>
      </c>
      <c r="C268" s="40">
        <v>177</v>
      </c>
      <c r="D268" s="41">
        <f t="shared" si="4"/>
        <v>35.32934131736527</v>
      </c>
    </row>
    <row r="269" spans="1:4" s="44" customFormat="1" ht="16.5" customHeight="1">
      <c r="A269" s="46" t="s">
        <v>24</v>
      </c>
      <c r="B269" s="43">
        <v>129</v>
      </c>
      <c r="C269" s="40">
        <v>98</v>
      </c>
      <c r="D269" s="41">
        <f t="shared" si="4"/>
        <v>75.96899224806202</v>
      </c>
    </row>
    <row r="270" spans="1:4" s="44" customFormat="1" ht="16.5" customHeight="1">
      <c r="A270" s="46" t="s">
        <v>25</v>
      </c>
      <c r="B270" s="43"/>
      <c r="C270" s="40">
        <v>28</v>
      </c>
      <c r="D270" s="41" t="e">
        <f t="shared" si="4"/>
        <v>#DIV/0!</v>
      </c>
    </row>
    <row r="271" spans="1:4" s="44" customFormat="1" ht="16.5" customHeight="1">
      <c r="A271" s="46" t="s">
        <v>155</v>
      </c>
      <c r="B271" s="43">
        <v>372</v>
      </c>
      <c r="C271" s="40">
        <v>51</v>
      </c>
      <c r="D271" s="41">
        <f t="shared" si="4"/>
        <v>13.709677419354838</v>
      </c>
    </row>
    <row r="272" spans="1:4" s="44" customFormat="1" ht="16.5" customHeight="1">
      <c r="A272" s="46" t="s">
        <v>156</v>
      </c>
      <c r="B272" s="43"/>
      <c r="C272" s="40"/>
      <c r="D272" s="41" t="e">
        <f t="shared" si="4"/>
        <v>#DIV/0!</v>
      </c>
    </row>
    <row r="273" spans="1:4" s="44" customFormat="1" ht="16.5" customHeight="1">
      <c r="A273" s="42" t="s">
        <v>157</v>
      </c>
      <c r="B273" s="43">
        <v>564</v>
      </c>
      <c r="C273" s="40">
        <v>218</v>
      </c>
      <c r="D273" s="41">
        <f t="shared" si="4"/>
        <v>38.652482269503544</v>
      </c>
    </row>
    <row r="274" spans="1:4" s="44" customFormat="1" ht="16.5" customHeight="1">
      <c r="A274" s="46" t="s">
        <v>24</v>
      </c>
      <c r="B274" s="43">
        <v>227</v>
      </c>
      <c r="C274" s="40">
        <v>153</v>
      </c>
      <c r="D274" s="41">
        <f t="shared" si="4"/>
        <v>67.40088105726872</v>
      </c>
    </row>
    <row r="275" spans="1:4" s="44" customFormat="1" ht="16.5" customHeight="1">
      <c r="A275" s="46" t="s">
        <v>25</v>
      </c>
      <c r="B275" s="43"/>
      <c r="C275" s="40">
        <v>24</v>
      </c>
      <c r="D275" s="41" t="e">
        <f t="shared" si="4"/>
        <v>#DIV/0!</v>
      </c>
    </row>
    <row r="276" spans="1:4" s="44" customFormat="1" ht="16.5" customHeight="1">
      <c r="A276" s="46" t="s">
        <v>506</v>
      </c>
      <c r="B276" s="43"/>
      <c r="C276" s="40"/>
      <c r="D276" s="41" t="e">
        <f t="shared" si="4"/>
        <v>#DIV/0!</v>
      </c>
    </row>
    <row r="277" spans="1:4" s="44" customFormat="1" ht="16.5" customHeight="1">
      <c r="A277" s="46" t="s">
        <v>158</v>
      </c>
      <c r="B277" s="43">
        <v>41</v>
      </c>
      <c r="C277" s="40">
        <v>41</v>
      </c>
      <c r="D277" s="41">
        <f t="shared" si="4"/>
        <v>100</v>
      </c>
    </row>
    <row r="278" spans="1:4" s="44" customFormat="1" ht="16.5" customHeight="1">
      <c r="A278" s="47" t="s">
        <v>542</v>
      </c>
      <c r="B278" s="43"/>
      <c r="C278" s="40"/>
      <c r="D278" s="41" t="e">
        <f t="shared" si="4"/>
        <v>#DIV/0!</v>
      </c>
    </row>
    <row r="279" spans="1:4" s="44" customFormat="1" ht="16.5" customHeight="1">
      <c r="A279" s="46" t="s">
        <v>507</v>
      </c>
      <c r="B279" s="43">
        <v>296</v>
      </c>
      <c r="C279" s="40"/>
      <c r="D279" s="41">
        <f t="shared" si="4"/>
        <v>0</v>
      </c>
    </row>
    <row r="280" spans="1:4" s="44" customFormat="1" ht="16.5" customHeight="1">
      <c r="A280" s="42" t="s">
        <v>824</v>
      </c>
      <c r="B280" s="43">
        <v>211</v>
      </c>
      <c r="C280" s="40">
        <v>1648</v>
      </c>
      <c r="D280" s="41">
        <f t="shared" si="4"/>
        <v>781.042654028436</v>
      </c>
    </row>
    <row r="281" spans="1:4" s="44" customFormat="1" ht="16.5" customHeight="1">
      <c r="A281" s="47" t="s">
        <v>24</v>
      </c>
      <c r="B281" s="43"/>
      <c r="C281" s="40">
        <v>125</v>
      </c>
      <c r="D281" s="41" t="e">
        <f t="shared" si="4"/>
        <v>#DIV/0!</v>
      </c>
    </row>
    <row r="282" spans="1:4" s="44" customFormat="1" ht="16.5" customHeight="1">
      <c r="A282" s="46" t="s">
        <v>25</v>
      </c>
      <c r="B282" s="43">
        <v>100</v>
      </c>
      <c r="C282" s="40"/>
      <c r="D282" s="41"/>
    </row>
    <row r="283" spans="1:4" s="44" customFormat="1" ht="16.5" customHeight="1">
      <c r="A283" s="46" t="s">
        <v>159</v>
      </c>
      <c r="B283" s="43"/>
      <c r="C283" s="40"/>
      <c r="D283" s="41" t="e">
        <f t="shared" si="4"/>
        <v>#DIV/0!</v>
      </c>
    </row>
    <row r="284" spans="1:4" s="44" customFormat="1" ht="16.5" customHeight="1">
      <c r="A284" s="46" t="s">
        <v>160</v>
      </c>
      <c r="B284" s="43"/>
      <c r="C284" s="40">
        <v>1034</v>
      </c>
      <c r="D284" s="41" t="e">
        <f t="shared" si="4"/>
        <v>#DIV/0!</v>
      </c>
    </row>
    <row r="285" spans="1:4" s="44" customFormat="1" ht="16.5" customHeight="1">
      <c r="A285" s="46" t="s">
        <v>161</v>
      </c>
      <c r="B285" s="43">
        <v>104</v>
      </c>
      <c r="C285" s="40">
        <v>15</v>
      </c>
      <c r="D285" s="41">
        <f t="shared" si="4"/>
        <v>14.423076923076922</v>
      </c>
    </row>
    <row r="286" spans="1:4" s="44" customFormat="1" ht="16.5" customHeight="1">
      <c r="A286" s="51" t="s">
        <v>825</v>
      </c>
      <c r="B286" s="43">
        <v>7</v>
      </c>
      <c r="C286" s="40">
        <v>474</v>
      </c>
      <c r="D286" s="41">
        <f t="shared" si="4"/>
        <v>6771.428571428571</v>
      </c>
    </row>
    <row r="287" spans="1:4" s="44" customFormat="1" ht="16.5" customHeight="1">
      <c r="A287" s="42" t="s">
        <v>874</v>
      </c>
      <c r="B287" s="43">
        <v>1759</v>
      </c>
      <c r="C287" s="40"/>
      <c r="D287" s="41"/>
    </row>
    <row r="288" spans="1:4" s="44" customFormat="1" ht="16.5" customHeight="1">
      <c r="A288" s="46" t="s">
        <v>24</v>
      </c>
      <c r="B288" s="43">
        <v>34</v>
      </c>
      <c r="C288" s="40"/>
      <c r="D288" s="41"/>
    </row>
    <row r="289" spans="1:4" s="44" customFormat="1" ht="16.5" customHeight="1">
      <c r="A289" s="46" t="s">
        <v>25</v>
      </c>
      <c r="B289" s="43">
        <v>0</v>
      </c>
      <c r="C289" s="40"/>
      <c r="D289" s="41"/>
    </row>
    <row r="290" spans="1:4" s="44" customFormat="1" ht="16.5" customHeight="1">
      <c r="A290" s="46" t="s">
        <v>385</v>
      </c>
      <c r="B290" s="43">
        <v>0</v>
      </c>
      <c r="C290" s="40"/>
      <c r="D290" s="41"/>
    </row>
    <row r="291" spans="1:4" s="44" customFormat="1" ht="16.5" customHeight="1">
      <c r="A291" s="46" t="s">
        <v>159</v>
      </c>
      <c r="B291" s="43">
        <v>0</v>
      </c>
      <c r="C291" s="40"/>
      <c r="D291" s="41"/>
    </row>
    <row r="292" spans="1:4" s="44" customFormat="1" ht="16.5" customHeight="1">
      <c r="A292" s="46" t="s">
        <v>160</v>
      </c>
      <c r="B292" s="43">
        <v>1408</v>
      </c>
      <c r="C292" s="40"/>
      <c r="D292" s="41"/>
    </row>
    <row r="293" spans="1:4" s="44" customFormat="1" ht="16.5" customHeight="1">
      <c r="A293" s="46" t="s">
        <v>873</v>
      </c>
      <c r="B293" s="43">
        <v>317</v>
      </c>
      <c r="C293" s="40"/>
      <c r="D293" s="41"/>
    </row>
    <row r="294" spans="1:4" s="44" customFormat="1" ht="16.5" customHeight="1">
      <c r="A294" s="42" t="s">
        <v>162</v>
      </c>
      <c r="B294" s="43">
        <v>1680</v>
      </c>
      <c r="C294" s="40">
        <v>2900</v>
      </c>
      <c r="D294" s="41">
        <f t="shared" si="4"/>
        <v>172.61904761904762</v>
      </c>
    </row>
    <row r="295" spans="1:4" s="44" customFormat="1" ht="16.5" customHeight="1">
      <c r="A295" s="53" t="s">
        <v>651</v>
      </c>
      <c r="B295" s="43"/>
      <c r="C295" s="40">
        <v>5</v>
      </c>
      <c r="D295" s="41" t="e">
        <f t="shared" si="4"/>
        <v>#DIV/0!</v>
      </c>
    </row>
    <row r="296" spans="1:4" s="44" customFormat="1" ht="16.5" customHeight="1">
      <c r="A296" s="46" t="s">
        <v>163</v>
      </c>
      <c r="B296" s="43">
        <v>1680</v>
      </c>
      <c r="C296" s="40">
        <v>2895</v>
      </c>
      <c r="D296" s="41">
        <f t="shared" si="4"/>
        <v>172.32142857142858</v>
      </c>
    </row>
    <row r="297" spans="1:4" s="44" customFormat="1" ht="16.5" customHeight="1">
      <c r="A297" s="42" t="s">
        <v>164</v>
      </c>
      <c r="B297" s="43">
        <v>111597</v>
      </c>
      <c r="C297" s="40">
        <v>104690</v>
      </c>
      <c r="D297" s="41">
        <f t="shared" si="4"/>
        <v>93.81076552237067</v>
      </c>
    </row>
    <row r="298" spans="1:4" s="44" customFormat="1" ht="16.5" customHeight="1">
      <c r="A298" s="42" t="s">
        <v>165</v>
      </c>
      <c r="B298" s="43">
        <v>3967</v>
      </c>
      <c r="C298" s="40">
        <v>4395</v>
      </c>
      <c r="D298" s="41">
        <f t="shared" si="4"/>
        <v>110.78900932694731</v>
      </c>
    </row>
    <row r="299" spans="1:4" s="44" customFormat="1" ht="16.5" customHeight="1">
      <c r="A299" s="46" t="s">
        <v>24</v>
      </c>
      <c r="B299" s="43">
        <v>3444</v>
      </c>
      <c r="C299" s="40">
        <v>3582</v>
      </c>
      <c r="D299" s="41">
        <f t="shared" si="4"/>
        <v>104.00696864111498</v>
      </c>
    </row>
    <row r="300" spans="1:4" s="44" customFormat="1" ht="16.5" customHeight="1">
      <c r="A300" s="46" t="s">
        <v>25</v>
      </c>
      <c r="B300" s="43"/>
      <c r="C300" s="40"/>
      <c r="D300" s="41" t="e">
        <f t="shared" si="4"/>
        <v>#DIV/0!</v>
      </c>
    </row>
    <row r="301" spans="1:4" s="44" customFormat="1" ht="16.5" customHeight="1">
      <c r="A301" s="46" t="s">
        <v>508</v>
      </c>
      <c r="B301" s="43"/>
      <c r="C301" s="40"/>
      <c r="D301" s="41" t="e">
        <f t="shared" si="4"/>
        <v>#DIV/0!</v>
      </c>
    </row>
    <row r="302" spans="1:4" s="44" customFormat="1" ht="16.5" customHeight="1">
      <c r="A302" s="46" t="s">
        <v>166</v>
      </c>
      <c r="B302" s="43">
        <v>5</v>
      </c>
      <c r="C302" s="40">
        <v>119</v>
      </c>
      <c r="D302" s="41">
        <f t="shared" si="4"/>
        <v>2380</v>
      </c>
    </row>
    <row r="303" spans="1:4" s="44" customFormat="1" ht="16.5" customHeight="1">
      <c r="A303" s="46" t="s">
        <v>167</v>
      </c>
      <c r="B303" s="43">
        <v>30</v>
      </c>
      <c r="C303" s="40">
        <v>195</v>
      </c>
      <c r="D303" s="41">
        <f t="shared" si="4"/>
        <v>650</v>
      </c>
    </row>
    <row r="304" spans="1:4" s="44" customFormat="1" ht="16.5" customHeight="1">
      <c r="A304" s="46" t="s">
        <v>168</v>
      </c>
      <c r="B304" s="43">
        <v>160</v>
      </c>
      <c r="C304" s="40"/>
      <c r="D304" s="41">
        <f t="shared" si="4"/>
        <v>0</v>
      </c>
    </row>
    <row r="305" spans="1:4" s="44" customFormat="1" ht="16.5" customHeight="1">
      <c r="A305" s="46" t="s">
        <v>169</v>
      </c>
      <c r="B305" s="43">
        <v>5</v>
      </c>
      <c r="C305" s="40"/>
      <c r="D305" s="41">
        <f t="shared" si="4"/>
        <v>0</v>
      </c>
    </row>
    <row r="306" spans="1:4" s="44" customFormat="1" ht="16.5" customHeight="1">
      <c r="A306" s="46" t="s">
        <v>170</v>
      </c>
      <c r="B306" s="43">
        <v>323</v>
      </c>
      <c r="C306" s="40">
        <v>499</v>
      </c>
      <c r="D306" s="41">
        <f t="shared" si="4"/>
        <v>154.4891640866873</v>
      </c>
    </row>
    <row r="307" spans="1:4" s="44" customFormat="1" ht="16.5" customHeight="1">
      <c r="A307" s="42" t="s">
        <v>171</v>
      </c>
      <c r="B307" s="43">
        <v>1746</v>
      </c>
      <c r="C307" s="40">
        <v>1988</v>
      </c>
      <c r="D307" s="41">
        <f t="shared" si="4"/>
        <v>113.8602520045819</v>
      </c>
    </row>
    <row r="308" spans="1:4" s="44" customFormat="1" ht="16.5" customHeight="1">
      <c r="A308" s="46" t="s">
        <v>24</v>
      </c>
      <c r="B308" s="43">
        <v>1362</v>
      </c>
      <c r="C308" s="40">
        <v>1273</v>
      </c>
      <c r="D308" s="41">
        <f t="shared" si="4"/>
        <v>93.46549192364171</v>
      </c>
    </row>
    <row r="309" spans="1:4" s="44" customFormat="1" ht="16.5" customHeight="1">
      <c r="A309" s="46" t="s">
        <v>25</v>
      </c>
      <c r="B309" s="43">
        <v>3</v>
      </c>
      <c r="C309" s="40">
        <v>51</v>
      </c>
      <c r="D309" s="41">
        <f t="shared" si="4"/>
        <v>1700</v>
      </c>
    </row>
    <row r="310" spans="1:4" s="44" customFormat="1" ht="16.5" customHeight="1">
      <c r="A310" s="46" t="s">
        <v>172</v>
      </c>
      <c r="B310" s="43"/>
      <c r="C310" s="40">
        <v>60</v>
      </c>
      <c r="D310" s="41" t="e">
        <f t="shared" si="4"/>
        <v>#DIV/0!</v>
      </c>
    </row>
    <row r="311" spans="1:4" s="44" customFormat="1" ht="16.5" customHeight="1">
      <c r="A311" s="46" t="s">
        <v>387</v>
      </c>
      <c r="B311" s="43">
        <v>253</v>
      </c>
      <c r="C311" s="40">
        <v>220</v>
      </c>
      <c r="D311" s="41">
        <f t="shared" si="4"/>
        <v>86.95652173913044</v>
      </c>
    </row>
    <row r="312" spans="1:4" s="44" customFormat="1" ht="16.5" customHeight="1">
      <c r="A312" s="46" t="s">
        <v>173</v>
      </c>
      <c r="B312" s="43">
        <v>128</v>
      </c>
      <c r="C312" s="40">
        <v>384</v>
      </c>
      <c r="D312" s="41">
        <f t="shared" si="4"/>
        <v>300</v>
      </c>
    </row>
    <row r="313" spans="1:4" s="44" customFormat="1" ht="16.5" customHeight="1">
      <c r="A313" s="42" t="s">
        <v>175</v>
      </c>
      <c r="B313" s="43">
        <v>20446</v>
      </c>
      <c r="C313" s="40">
        <v>2350</v>
      </c>
      <c r="D313" s="41">
        <f t="shared" si="4"/>
        <v>11.493690697446933</v>
      </c>
    </row>
    <row r="314" spans="1:4" s="44" customFormat="1" ht="16.5" customHeight="1">
      <c r="A314" s="51" t="s">
        <v>826</v>
      </c>
      <c r="B314" s="43">
        <v>10</v>
      </c>
      <c r="C314" s="40"/>
      <c r="D314" s="41"/>
    </row>
    <row r="315" spans="1:4" s="44" customFormat="1" ht="16.5" customHeight="1">
      <c r="A315" s="46" t="s">
        <v>509</v>
      </c>
      <c r="B315" s="43">
        <v>20367</v>
      </c>
      <c r="C315" s="40">
        <v>2254</v>
      </c>
      <c r="D315" s="41">
        <f t="shared" si="4"/>
        <v>11.066921981636963</v>
      </c>
    </row>
    <row r="316" spans="1:4" s="44" customFormat="1" ht="16.5" customHeight="1">
      <c r="A316" s="46" t="s">
        <v>176</v>
      </c>
      <c r="B316" s="43">
        <v>69</v>
      </c>
      <c r="C316" s="40">
        <v>96</v>
      </c>
      <c r="D316" s="41">
        <f aca="true" t="shared" si="5" ref="D316:D384">C316/B316*100</f>
        <v>139.1304347826087</v>
      </c>
    </row>
    <row r="317" spans="1:4" s="44" customFormat="1" ht="16.5" customHeight="1">
      <c r="A317" s="42" t="s">
        <v>177</v>
      </c>
      <c r="B317" s="43">
        <v>5058</v>
      </c>
      <c r="C317" s="40">
        <v>4331</v>
      </c>
      <c r="D317" s="41">
        <f t="shared" si="5"/>
        <v>85.62672993277975</v>
      </c>
    </row>
    <row r="318" spans="1:4" s="44" customFormat="1" ht="16.5" customHeight="1">
      <c r="A318" s="46" t="s">
        <v>178</v>
      </c>
      <c r="B318" s="43">
        <v>2</v>
      </c>
      <c r="C318" s="40"/>
      <c r="D318" s="41">
        <f t="shared" si="5"/>
        <v>0</v>
      </c>
    </row>
    <row r="319" spans="1:4" s="44" customFormat="1" ht="16.5" customHeight="1">
      <c r="A319" s="46" t="s">
        <v>179</v>
      </c>
      <c r="B319" s="43"/>
      <c r="C319" s="40"/>
      <c r="D319" s="41" t="e">
        <f t="shared" si="5"/>
        <v>#DIV/0!</v>
      </c>
    </row>
    <row r="320" spans="1:4" s="44" customFormat="1" ht="16.5" customHeight="1">
      <c r="A320" s="46" t="s">
        <v>180</v>
      </c>
      <c r="B320" s="43"/>
      <c r="C320" s="40"/>
      <c r="D320" s="41" t="e">
        <f t="shared" si="5"/>
        <v>#DIV/0!</v>
      </c>
    </row>
    <row r="321" spans="1:4" s="44" customFormat="1" ht="16.5" customHeight="1">
      <c r="A321" s="46" t="s">
        <v>181</v>
      </c>
      <c r="B321" s="43">
        <v>2575</v>
      </c>
      <c r="C321" s="40">
        <v>2318</v>
      </c>
      <c r="D321" s="41">
        <f t="shared" si="5"/>
        <v>90.01941747572816</v>
      </c>
    </row>
    <row r="322" spans="1:4" s="44" customFormat="1" ht="16.5" customHeight="1">
      <c r="A322" s="46" t="s">
        <v>182</v>
      </c>
      <c r="B322" s="43">
        <v>2481</v>
      </c>
      <c r="C322" s="40">
        <v>2013</v>
      </c>
      <c r="D322" s="41">
        <f t="shared" si="5"/>
        <v>81.136638452237</v>
      </c>
    </row>
    <row r="323" spans="1:4" s="44" customFormat="1" ht="16.5" customHeight="1">
      <c r="A323" s="42" t="s">
        <v>183</v>
      </c>
      <c r="B323" s="43">
        <v>9179</v>
      </c>
      <c r="C323" s="40">
        <v>8821</v>
      </c>
      <c r="D323" s="41">
        <f t="shared" si="5"/>
        <v>96.09979300577405</v>
      </c>
    </row>
    <row r="324" spans="1:4" s="44" customFormat="1" ht="16.5" customHeight="1">
      <c r="A324" s="46" t="s">
        <v>184</v>
      </c>
      <c r="B324" s="43">
        <v>846</v>
      </c>
      <c r="C324" s="40">
        <v>599</v>
      </c>
      <c r="D324" s="41">
        <f t="shared" si="5"/>
        <v>70.80378250591016</v>
      </c>
    </row>
    <row r="325" spans="1:4" s="44" customFormat="1" ht="16.5" customHeight="1">
      <c r="A325" s="46" t="s">
        <v>185</v>
      </c>
      <c r="B325" s="43">
        <v>7193</v>
      </c>
      <c r="C325" s="40">
        <v>4959</v>
      </c>
      <c r="D325" s="41">
        <f t="shared" si="5"/>
        <v>68.94202697066592</v>
      </c>
    </row>
    <row r="326" spans="1:4" s="44" customFormat="1" ht="16.5" customHeight="1">
      <c r="A326" s="46" t="s">
        <v>186</v>
      </c>
      <c r="B326" s="43"/>
      <c r="C326" s="40">
        <v>1915</v>
      </c>
      <c r="D326" s="41" t="e">
        <f t="shared" si="5"/>
        <v>#DIV/0!</v>
      </c>
    </row>
    <row r="327" spans="1:4" s="44" customFormat="1" ht="16.5" customHeight="1">
      <c r="A327" s="46" t="s">
        <v>510</v>
      </c>
      <c r="B327" s="43"/>
      <c r="C327" s="40"/>
      <c r="D327" s="41" t="e">
        <f t="shared" si="5"/>
        <v>#DIV/0!</v>
      </c>
    </row>
    <row r="328" spans="1:4" s="44" customFormat="1" ht="16.5" customHeight="1">
      <c r="A328" s="46" t="s">
        <v>388</v>
      </c>
      <c r="B328" s="43">
        <v>1140</v>
      </c>
      <c r="C328" s="40">
        <v>878</v>
      </c>
      <c r="D328" s="41">
        <f t="shared" si="5"/>
        <v>77.01754385964912</v>
      </c>
    </row>
    <row r="329" spans="1:4" s="44" customFormat="1" ht="16.5" customHeight="1">
      <c r="A329" s="46" t="s">
        <v>187</v>
      </c>
      <c r="B329" s="43"/>
      <c r="C329" s="40">
        <v>470</v>
      </c>
      <c r="D329" s="41" t="e">
        <f t="shared" si="5"/>
        <v>#DIV/0!</v>
      </c>
    </row>
    <row r="330" spans="1:4" s="44" customFormat="1" ht="16.5" customHeight="1">
      <c r="A330" s="42" t="s">
        <v>188</v>
      </c>
      <c r="B330" s="43">
        <v>1258</v>
      </c>
      <c r="C330" s="40">
        <v>826</v>
      </c>
      <c r="D330" s="41">
        <f t="shared" si="5"/>
        <v>65.65977742448331</v>
      </c>
    </row>
    <row r="331" spans="1:4" s="44" customFormat="1" ht="16.5" customHeight="1">
      <c r="A331" s="46" t="s">
        <v>189</v>
      </c>
      <c r="B331" s="43">
        <v>196</v>
      </c>
      <c r="C331" s="40">
        <v>297</v>
      </c>
      <c r="D331" s="41">
        <f t="shared" si="5"/>
        <v>151.53061224489795</v>
      </c>
    </row>
    <row r="332" spans="1:4" s="44" customFormat="1" ht="16.5" customHeight="1">
      <c r="A332" s="46" t="s">
        <v>190</v>
      </c>
      <c r="B332" s="43">
        <v>283</v>
      </c>
      <c r="C332" s="40">
        <v>367</v>
      </c>
      <c r="D332" s="41">
        <f t="shared" si="5"/>
        <v>129.68197879858658</v>
      </c>
    </row>
    <row r="333" spans="1:4" s="44" customFormat="1" ht="16.5" customHeight="1">
      <c r="A333" s="46" t="s">
        <v>191</v>
      </c>
      <c r="B333" s="43">
        <v>17</v>
      </c>
      <c r="C333" s="40">
        <v>23</v>
      </c>
      <c r="D333" s="41">
        <f t="shared" si="5"/>
        <v>135.29411764705884</v>
      </c>
    </row>
    <row r="334" spans="1:4" s="44" customFormat="1" ht="16.5" customHeight="1">
      <c r="A334" s="46" t="s">
        <v>192</v>
      </c>
      <c r="B334" s="43"/>
      <c r="C334" s="40">
        <v>139</v>
      </c>
      <c r="D334" s="41" t="e">
        <f t="shared" si="5"/>
        <v>#DIV/0!</v>
      </c>
    </row>
    <row r="335" spans="1:4" s="44" customFormat="1" ht="16.5" customHeight="1">
      <c r="A335" s="46" t="s">
        <v>489</v>
      </c>
      <c r="B335" s="43">
        <v>197</v>
      </c>
      <c r="C335" s="40"/>
      <c r="D335" s="41"/>
    </row>
    <row r="336" spans="1:4" s="44" customFormat="1" ht="16.5" customHeight="1">
      <c r="A336" s="46" t="s">
        <v>827</v>
      </c>
      <c r="B336" s="43">
        <v>565</v>
      </c>
      <c r="C336" s="40"/>
      <c r="D336" s="41"/>
    </row>
    <row r="337" spans="1:4" s="44" customFormat="1" ht="16.5" customHeight="1">
      <c r="A337" s="42" t="s">
        <v>193</v>
      </c>
      <c r="B337" s="43">
        <v>878</v>
      </c>
      <c r="C337" s="40">
        <v>678</v>
      </c>
      <c r="D337" s="41">
        <f t="shared" si="5"/>
        <v>77.22095671981776</v>
      </c>
    </row>
    <row r="338" spans="1:4" s="44" customFormat="1" ht="16.5" customHeight="1">
      <c r="A338" s="46" t="s">
        <v>194</v>
      </c>
      <c r="B338" s="43">
        <v>502</v>
      </c>
      <c r="C338" s="40">
        <v>350</v>
      </c>
      <c r="D338" s="41">
        <f t="shared" si="5"/>
        <v>69.7211155378486</v>
      </c>
    </row>
    <row r="339" spans="1:4" s="44" customFormat="1" ht="16.5" customHeight="1">
      <c r="A339" s="46" t="s">
        <v>195</v>
      </c>
      <c r="B339" s="43">
        <v>296</v>
      </c>
      <c r="C339" s="40">
        <v>271</v>
      </c>
      <c r="D339" s="41">
        <f t="shared" si="5"/>
        <v>91.55405405405406</v>
      </c>
    </row>
    <row r="340" spans="1:4" s="44" customFormat="1" ht="16.5" customHeight="1">
      <c r="A340" s="46" t="s">
        <v>196</v>
      </c>
      <c r="B340" s="43">
        <v>80</v>
      </c>
      <c r="C340" s="40">
        <v>57</v>
      </c>
      <c r="D340" s="41">
        <f t="shared" si="5"/>
        <v>71.25</v>
      </c>
    </row>
    <row r="341" spans="1:4" s="44" customFormat="1" ht="16.5" customHeight="1">
      <c r="A341" s="42" t="s">
        <v>197</v>
      </c>
      <c r="B341" s="43">
        <v>3348</v>
      </c>
      <c r="C341" s="40">
        <v>3820</v>
      </c>
      <c r="D341" s="41">
        <f t="shared" si="5"/>
        <v>114.09796893667861</v>
      </c>
    </row>
    <row r="342" spans="1:4" s="44" customFormat="1" ht="16.5" customHeight="1">
      <c r="A342" s="46" t="s">
        <v>24</v>
      </c>
      <c r="B342" s="43">
        <v>227</v>
      </c>
      <c r="C342" s="40">
        <v>168</v>
      </c>
      <c r="D342" s="41">
        <f t="shared" si="5"/>
        <v>74.00881057268722</v>
      </c>
    </row>
    <row r="343" spans="1:4" s="44" customFormat="1" ht="16.5" customHeight="1">
      <c r="A343" s="46" t="s">
        <v>25</v>
      </c>
      <c r="B343" s="43"/>
      <c r="C343" s="40"/>
      <c r="D343" s="41" t="e">
        <f t="shared" si="5"/>
        <v>#DIV/0!</v>
      </c>
    </row>
    <row r="344" spans="1:4" s="44" customFormat="1" ht="16.5" customHeight="1">
      <c r="A344" s="46" t="s">
        <v>198</v>
      </c>
      <c r="B344" s="43">
        <v>106</v>
      </c>
      <c r="C344" s="40">
        <v>50</v>
      </c>
      <c r="D344" s="41">
        <f t="shared" si="5"/>
        <v>47.16981132075472</v>
      </c>
    </row>
    <row r="345" spans="1:4" s="44" customFormat="1" ht="16.5" customHeight="1">
      <c r="A345" s="46" t="s">
        <v>199</v>
      </c>
      <c r="B345" s="43">
        <v>140</v>
      </c>
      <c r="C345" s="40">
        <v>135</v>
      </c>
      <c r="D345" s="41">
        <f t="shared" si="5"/>
        <v>96.42857142857143</v>
      </c>
    </row>
    <row r="346" spans="1:4" s="44" customFormat="1" ht="16.5" customHeight="1">
      <c r="A346" s="46" t="s">
        <v>511</v>
      </c>
      <c r="B346" s="43">
        <v>1431</v>
      </c>
      <c r="C346" s="40">
        <v>700</v>
      </c>
      <c r="D346" s="41">
        <f t="shared" si="5"/>
        <v>48.91684136967156</v>
      </c>
    </row>
    <row r="347" spans="1:4" s="44" customFormat="1" ht="16.5" customHeight="1">
      <c r="A347" s="46" t="s">
        <v>200</v>
      </c>
      <c r="B347" s="43">
        <v>1444</v>
      </c>
      <c r="C347" s="40">
        <v>2767</v>
      </c>
      <c r="D347" s="41">
        <f t="shared" si="5"/>
        <v>191.62049861495845</v>
      </c>
    </row>
    <row r="348" spans="1:4" s="44" customFormat="1" ht="16.5" customHeight="1">
      <c r="A348" s="42" t="s">
        <v>201</v>
      </c>
      <c r="B348" s="43"/>
      <c r="C348" s="40"/>
      <c r="D348" s="41" t="e">
        <f t="shared" si="5"/>
        <v>#DIV/0!</v>
      </c>
    </row>
    <row r="349" spans="1:4" s="44" customFormat="1" ht="16.5" customHeight="1">
      <c r="A349" s="46" t="s">
        <v>389</v>
      </c>
      <c r="B349" s="43"/>
      <c r="C349" s="40"/>
      <c r="D349" s="41" t="e">
        <f t="shared" si="5"/>
        <v>#DIV/0!</v>
      </c>
    </row>
    <row r="350" spans="1:4" s="44" customFormat="1" ht="16.5" customHeight="1">
      <c r="A350" s="46" t="s">
        <v>390</v>
      </c>
      <c r="B350" s="43"/>
      <c r="C350" s="40"/>
      <c r="D350" s="41" t="e">
        <f t="shared" si="5"/>
        <v>#DIV/0!</v>
      </c>
    </row>
    <row r="351" spans="1:4" s="44" customFormat="1" ht="16.5" customHeight="1">
      <c r="A351" s="42" t="s">
        <v>202</v>
      </c>
      <c r="B351" s="43">
        <v>1</v>
      </c>
      <c r="C351" s="40">
        <v>1</v>
      </c>
      <c r="D351" s="41">
        <f t="shared" si="5"/>
        <v>100</v>
      </c>
    </row>
    <row r="352" spans="1:4" s="44" customFormat="1" ht="16.5" customHeight="1">
      <c r="A352" s="46" t="s">
        <v>24</v>
      </c>
      <c r="B352" s="43">
        <v>1</v>
      </c>
      <c r="C352" s="40">
        <v>1</v>
      </c>
      <c r="D352" s="41">
        <f t="shared" si="5"/>
        <v>100</v>
      </c>
    </row>
    <row r="353" spans="1:4" s="44" customFormat="1" ht="16.5" customHeight="1">
      <c r="A353" s="46" t="s">
        <v>25</v>
      </c>
      <c r="B353" s="43"/>
      <c r="C353" s="40"/>
      <c r="D353" s="41" t="e">
        <f t="shared" si="5"/>
        <v>#DIV/0!</v>
      </c>
    </row>
    <row r="354" spans="1:4" s="44" customFormat="1" ht="16.5" customHeight="1">
      <c r="A354" s="42" t="s">
        <v>203</v>
      </c>
      <c r="B354" s="43">
        <v>9576</v>
      </c>
      <c r="C354" s="40">
        <v>8921</v>
      </c>
      <c r="D354" s="41">
        <f t="shared" si="5"/>
        <v>93.15998329156224</v>
      </c>
    </row>
    <row r="355" spans="1:4" s="44" customFormat="1" ht="16.5" customHeight="1">
      <c r="A355" s="46" t="s">
        <v>204</v>
      </c>
      <c r="B355" s="43">
        <v>1476</v>
      </c>
      <c r="C355" s="40">
        <v>2500</v>
      </c>
      <c r="D355" s="41">
        <f t="shared" si="5"/>
        <v>169.37669376693768</v>
      </c>
    </row>
    <row r="356" spans="1:4" s="44" customFormat="1" ht="16.5" customHeight="1">
      <c r="A356" s="46" t="s">
        <v>205</v>
      </c>
      <c r="B356" s="43">
        <v>8100</v>
      </c>
      <c r="C356" s="40">
        <v>6421</v>
      </c>
      <c r="D356" s="41">
        <f t="shared" si="5"/>
        <v>79.2716049382716</v>
      </c>
    </row>
    <row r="357" spans="1:4" s="44" customFormat="1" ht="16.5" customHeight="1">
      <c r="A357" s="42" t="s">
        <v>206</v>
      </c>
      <c r="B357" s="43">
        <v>1600</v>
      </c>
      <c r="C357" s="40">
        <v>4391</v>
      </c>
      <c r="D357" s="41">
        <f t="shared" si="5"/>
        <v>274.4375</v>
      </c>
    </row>
    <row r="358" spans="1:4" s="44" customFormat="1" ht="16.5" customHeight="1">
      <c r="A358" s="46" t="s">
        <v>207</v>
      </c>
      <c r="B358" s="43">
        <v>1400</v>
      </c>
      <c r="C358" s="40">
        <v>4062</v>
      </c>
      <c r="D358" s="41">
        <f t="shared" si="5"/>
        <v>290.1428571428571</v>
      </c>
    </row>
    <row r="359" spans="1:4" s="44" customFormat="1" ht="16.5" customHeight="1">
      <c r="A359" s="46" t="s">
        <v>208</v>
      </c>
      <c r="B359" s="43">
        <v>200</v>
      </c>
      <c r="C359" s="40">
        <v>329</v>
      </c>
      <c r="D359" s="41">
        <f t="shared" si="5"/>
        <v>164.5</v>
      </c>
    </row>
    <row r="360" spans="1:4" s="44" customFormat="1" ht="16.5" customHeight="1">
      <c r="A360" s="42" t="s">
        <v>512</v>
      </c>
      <c r="B360" s="43">
        <v>5573</v>
      </c>
      <c r="C360" s="40">
        <v>3159</v>
      </c>
      <c r="D360" s="41">
        <f t="shared" si="5"/>
        <v>56.684012201686706</v>
      </c>
    </row>
    <row r="361" spans="1:4" s="44" customFormat="1" ht="16.5" customHeight="1">
      <c r="A361" s="46" t="s">
        <v>513</v>
      </c>
      <c r="B361" s="43"/>
      <c r="C361" s="40">
        <v>600</v>
      </c>
      <c r="D361" s="41" t="e">
        <f t="shared" si="5"/>
        <v>#DIV/0!</v>
      </c>
    </row>
    <row r="362" spans="1:4" s="44" customFormat="1" ht="16.5" customHeight="1">
      <c r="A362" s="46" t="s">
        <v>514</v>
      </c>
      <c r="B362" s="43">
        <v>5573</v>
      </c>
      <c r="C362" s="40">
        <v>2559</v>
      </c>
      <c r="D362" s="41">
        <f t="shared" si="5"/>
        <v>45.91781805131886</v>
      </c>
    </row>
    <row r="363" spans="1:4" s="44" customFormat="1" ht="16.5" customHeight="1">
      <c r="A363" s="42" t="s">
        <v>391</v>
      </c>
      <c r="B363" s="43">
        <v>49</v>
      </c>
      <c r="C363" s="40">
        <v>48</v>
      </c>
      <c r="D363" s="41">
        <f t="shared" si="5"/>
        <v>97.95918367346938</v>
      </c>
    </row>
    <row r="364" spans="1:4" s="44" customFormat="1" ht="16.5" customHeight="1">
      <c r="A364" s="46" t="s">
        <v>392</v>
      </c>
      <c r="B364" s="43">
        <v>49</v>
      </c>
      <c r="C364" s="40">
        <v>48</v>
      </c>
      <c r="D364" s="41">
        <f t="shared" si="5"/>
        <v>97.95918367346938</v>
      </c>
    </row>
    <row r="365" spans="1:4" s="44" customFormat="1" ht="16.5" customHeight="1">
      <c r="A365" s="42" t="s">
        <v>515</v>
      </c>
      <c r="B365" s="43">
        <v>41755</v>
      </c>
      <c r="C365" s="40">
        <v>58807</v>
      </c>
      <c r="D365" s="41">
        <f t="shared" si="5"/>
        <v>140.8382229673093</v>
      </c>
    </row>
    <row r="366" spans="1:4" s="44" customFormat="1" ht="16.5" customHeight="1">
      <c r="A366" s="46" t="s">
        <v>516</v>
      </c>
      <c r="B366" s="43">
        <v>17451</v>
      </c>
      <c r="C366" s="40">
        <v>18385</v>
      </c>
      <c r="D366" s="41">
        <f t="shared" si="5"/>
        <v>105.35212881783278</v>
      </c>
    </row>
    <row r="367" spans="1:4" s="44" customFormat="1" ht="16.5" customHeight="1">
      <c r="A367" s="46" t="s">
        <v>174</v>
      </c>
      <c r="B367" s="43">
        <v>24304</v>
      </c>
      <c r="C367" s="40">
        <v>24274</v>
      </c>
      <c r="D367" s="41">
        <f t="shared" si="5"/>
        <v>99.87656352863726</v>
      </c>
    </row>
    <row r="368" spans="1:4" s="44" customFormat="1" ht="16.5" customHeight="1">
      <c r="A368" s="53" t="s">
        <v>652</v>
      </c>
      <c r="B368" s="43"/>
      <c r="C368" s="40">
        <v>16148</v>
      </c>
      <c r="D368" s="41" t="e">
        <f t="shared" si="5"/>
        <v>#DIV/0!</v>
      </c>
    </row>
    <row r="369" spans="1:4" s="44" customFormat="1" ht="16.5" customHeight="1">
      <c r="A369" s="42" t="s">
        <v>517</v>
      </c>
      <c r="B369" s="43"/>
      <c r="C369" s="40">
        <v>590</v>
      </c>
      <c r="D369" s="41" t="e">
        <f t="shared" si="5"/>
        <v>#DIV/0!</v>
      </c>
    </row>
    <row r="370" spans="1:4" s="44" customFormat="1" ht="16.5" customHeight="1">
      <c r="A370" s="46" t="s">
        <v>518</v>
      </c>
      <c r="B370" s="43"/>
      <c r="C370" s="40">
        <v>590</v>
      </c>
      <c r="D370" s="41" t="e">
        <f t="shared" si="5"/>
        <v>#DIV/0!</v>
      </c>
    </row>
    <row r="371" spans="1:4" s="44" customFormat="1" ht="16.5" customHeight="1">
      <c r="A371" s="42" t="s">
        <v>828</v>
      </c>
      <c r="B371" s="43">
        <v>286</v>
      </c>
      <c r="C371" s="40"/>
      <c r="D371" s="41"/>
    </row>
    <row r="372" spans="1:4" s="44" customFormat="1" ht="16.5" customHeight="1">
      <c r="A372" s="46" t="s">
        <v>24</v>
      </c>
      <c r="B372" s="43">
        <v>69</v>
      </c>
      <c r="C372" s="40"/>
      <c r="D372" s="41"/>
    </row>
    <row r="373" spans="1:4" s="44" customFormat="1" ht="16.5" customHeight="1">
      <c r="A373" s="46" t="s">
        <v>829</v>
      </c>
      <c r="B373" s="43">
        <v>217</v>
      </c>
      <c r="C373" s="40"/>
      <c r="D373" s="41"/>
    </row>
    <row r="374" spans="1:4" s="44" customFormat="1" ht="16.5" customHeight="1">
      <c r="A374" s="42" t="s">
        <v>209</v>
      </c>
      <c r="B374" s="43">
        <v>6877</v>
      </c>
      <c r="C374" s="40">
        <v>1564</v>
      </c>
      <c r="D374" s="41">
        <f t="shared" si="5"/>
        <v>22.74247491638796</v>
      </c>
    </row>
    <row r="375" spans="1:4" s="44" customFormat="1" ht="16.5" customHeight="1">
      <c r="A375" s="46" t="s">
        <v>210</v>
      </c>
      <c r="B375" s="43">
        <v>6877</v>
      </c>
      <c r="C375" s="40">
        <v>1564</v>
      </c>
      <c r="D375" s="41">
        <f t="shared" si="5"/>
        <v>22.74247491638796</v>
      </c>
    </row>
    <row r="376" spans="1:4" s="44" customFormat="1" ht="16.5" customHeight="1">
      <c r="A376" s="42" t="s">
        <v>830</v>
      </c>
      <c r="B376" s="43">
        <v>86751</v>
      </c>
      <c r="C376" s="40">
        <v>88095</v>
      </c>
      <c r="D376" s="41">
        <f t="shared" si="5"/>
        <v>101.54926167998065</v>
      </c>
    </row>
    <row r="377" spans="1:4" s="44" customFormat="1" ht="16.5" customHeight="1">
      <c r="A377" s="42" t="s">
        <v>831</v>
      </c>
      <c r="B377" s="43">
        <v>1635</v>
      </c>
      <c r="C377" s="40">
        <v>1387</v>
      </c>
      <c r="D377" s="41">
        <f t="shared" si="5"/>
        <v>84.83180428134557</v>
      </c>
    </row>
    <row r="378" spans="1:4" s="44" customFormat="1" ht="16.5" customHeight="1">
      <c r="A378" s="46" t="s">
        <v>24</v>
      </c>
      <c r="B378" s="43">
        <v>1069</v>
      </c>
      <c r="C378" s="40">
        <v>805</v>
      </c>
      <c r="D378" s="41">
        <f t="shared" si="5"/>
        <v>75.30402245088868</v>
      </c>
    </row>
    <row r="379" spans="1:4" s="44" customFormat="1" ht="16.5" customHeight="1">
      <c r="A379" s="46" t="s">
        <v>25</v>
      </c>
      <c r="B379" s="43"/>
      <c r="C379" s="40">
        <v>348</v>
      </c>
      <c r="D379" s="41" t="e">
        <f t="shared" si="5"/>
        <v>#DIV/0!</v>
      </c>
    </row>
    <row r="380" spans="1:4" s="44" customFormat="1" ht="16.5" customHeight="1">
      <c r="A380" s="51" t="s">
        <v>832</v>
      </c>
      <c r="B380" s="43">
        <v>566</v>
      </c>
      <c r="C380" s="40">
        <v>234</v>
      </c>
      <c r="D380" s="41">
        <f t="shared" si="5"/>
        <v>41.342756183745585</v>
      </c>
    </row>
    <row r="381" spans="1:4" s="44" customFormat="1" ht="16.5" customHeight="1">
      <c r="A381" s="42" t="s">
        <v>211</v>
      </c>
      <c r="B381" s="43">
        <v>2441</v>
      </c>
      <c r="C381" s="40">
        <v>934</v>
      </c>
      <c r="D381" s="41">
        <f t="shared" si="5"/>
        <v>38.26300696435887</v>
      </c>
    </row>
    <row r="382" spans="1:4" s="44" customFormat="1" ht="16.5" customHeight="1">
      <c r="A382" s="46" t="s">
        <v>212</v>
      </c>
      <c r="B382" s="43">
        <v>1190</v>
      </c>
      <c r="C382" s="40">
        <v>140</v>
      </c>
      <c r="D382" s="41">
        <f t="shared" si="5"/>
        <v>11.76470588235294</v>
      </c>
    </row>
    <row r="383" spans="1:4" s="44" customFormat="1" ht="16.5" customHeight="1">
      <c r="A383" s="46" t="s">
        <v>213</v>
      </c>
      <c r="B383" s="43">
        <v>50</v>
      </c>
      <c r="C383" s="40">
        <v>68</v>
      </c>
      <c r="D383" s="41">
        <f t="shared" si="5"/>
        <v>136</v>
      </c>
    </row>
    <row r="384" spans="1:4" s="44" customFormat="1" ht="16.5" customHeight="1">
      <c r="A384" s="46" t="s">
        <v>214</v>
      </c>
      <c r="B384" s="43">
        <v>183</v>
      </c>
      <c r="C384" s="40">
        <v>158</v>
      </c>
      <c r="D384" s="41">
        <f t="shared" si="5"/>
        <v>86.33879781420765</v>
      </c>
    </row>
    <row r="385" spans="1:4" s="44" customFormat="1" ht="16.5" customHeight="1">
      <c r="A385" s="46" t="s">
        <v>519</v>
      </c>
      <c r="B385" s="43"/>
      <c r="C385" s="40"/>
      <c r="D385" s="41" t="e">
        <f aca="true" t="shared" si="6" ref="D385:D454">C385/B385*100</f>
        <v>#DIV/0!</v>
      </c>
    </row>
    <row r="386" spans="1:4" s="44" customFormat="1" ht="16.5" customHeight="1">
      <c r="A386" s="46" t="s">
        <v>215</v>
      </c>
      <c r="B386" s="43">
        <v>1018</v>
      </c>
      <c r="C386" s="40">
        <v>568</v>
      </c>
      <c r="D386" s="41">
        <f t="shared" si="6"/>
        <v>55.79567779960707</v>
      </c>
    </row>
    <row r="387" spans="1:4" s="44" customFormat="1" ht="16.5" customHeight="1">
      <c r="A387" s="42" t="s">
        <v>216</v>
      </c>
      <c r="B387" s="43">
        <v>6369</v>
      </c>
      <c r="C387" s="40">
        <v>5857</v>
      </c>
      <c r="D387" s="41">
        <f t="shared" si="6"/>
        <v>91.9610613911132</v>
      </c>
    </row>
    <row r="388" spans="1:4" s="44" customFormat="1" ht="16.5" customHeight="1">
      <c r="A388" s="46" t="s">
        <v>217</v>
      </c>
      <c r="B388" s="43">
        <v>4838</v>
      </c>
      <c r="C388" s="40">
        <v>3506</v>
      </c>
      <c r="D388" s="41">
        <f t="shared" si="6"/>
        <v>72.46796196775527</v>
      </c>
    </row>
    <row r="389" spans="1:4" s="44" customFormat="1" ht="16.5" customHeight="1">
      <c r="A389" s="46" t="s">
        <v>218</v>
      </c>
      <c r="B389" s="43">
        <v>1531</v>
      </c>
      <c r="C389" s="40">
        <v>2351</v>
      </c>
      <c r="D389" s="41">
        <f t="shared" si="6"/>
        <v>153.5597648595689</v>
      </c>
    </row>
    <row r="390" spans="1:4" s="44" customFormat="1" ht="16.5" customHeight="1">
      <c r="A390" s="42" t="s">
        <v>219</v>
      </c>
      <c r="B390" s="43">
        <v>10946</v>
      </c>
      <c r="C390" s="40">
        <v>9667</v>
      </c>
      <c r="D390" s="41">
        <f t="shared" si="6"/>
        <v>88.31536634386991</v>
      </c>
    </row>
    <row r="391" spans="1:4" s="44" customFormat="1" ht="16.5" customHeight="1">
      <c r="A391" s="46" t="s">
        <v>220</v>
      </c>
      <c r="B391" s="43">
        <v>826</v>
      </c>
      <c r="C391" s="40">
        <v>786</v>
      </c>
      <c r="D391" s="41">
        <f t="shared" si="6"/>
        <v>95.15738498789347</v>
      </c>
    </row>
    <row r="392" spans="1:4" s="44" customFormat="1" ht="16.5" customHeight="1">
      <c r="A392" s="46" t="s">
        <v>221</v>
      </c>
      <c r="B392" s="43">
        <v>574</v>
      </c>
      <c r="C392" s="40">
        <v>529</v>
      </c>
      <c r="D392" s="41">
        <f t="shared" si="6"/>
        <v>92.1602787456446</v>
      </c>
    </row>
    <row r="393" spans="1:4" s="44" customFormat="1" ht="16.5" customHeight="1">
      <c r="A393" s="46" t="s">
        <v>222</v>
      </c>
      <c r="B393" s="43">
        <v>1309</v>
      </c>
      <c r="C393" s="40">
        <v>1102</v>
      </c>
      <c r="D393" s="41">
        <f t="shared" si="6"/>
        <v>84.18640183346065</v>
      </c>
    </row>
    <row r="394" spans="1:4" s="44" customFormat="1" ht="16.5" customHeight="1">
      <c r="A394" s="46" t="s">
        <v>833</v>
      </c>
      <c r="B394" s="43">
        <v>5</v>
      </c>
      <c r="C394" s="40"/>
      <c r="D394" s="41"/>
    </row>
    <row r="395" spans="1:4" s="44" customFormat="1" ht="16.5" customHeight="1">
      <c r="A395" s="46" t="s">
        <v>223</v>
      </c>
      <c r="B395" s="43">
        <v>7309</v>
      </c>
      <c r="C395" s="40">
        <v>6143</v>
      </c>
      <c r="D395" s="41">
        <f t="shared" si="6"/>
        <v>84.04706526200575</v>
      </c>
    </row>
    <row r="396" spans="1:4" s="44" customFormat="1" ht="16.5" customHeight="1">
      <c r="A396" s="46" t="s">
        <v>224</v>
      </c>
      <c r="B396" s="43">
        <v>223</v>
      </c>
      <c r="C396" s="40">
        <v>1077</v>
      </c>
      <c r="D396" s="41">
        <f t="shared" si="6"/>
        <v>482.9596412556054</v>
      </c>
    </row>
    <row r="397" spans="1:4" s="44" customFormat="1" ht="16.5" customHeight="1">
      <c r="A397" s="53" t="s">
        <v>653</v>
      </c>
      <c r="B397" s="43">
        <v>45</v>
      </c>
      <c r="C397" s="40">
        <v>30</v>
      </c>
      <c r="D397" s="41">
        <f t="shared" si="6"/>
        <v>66.66666666666666</v>
      </c>
    </row>
    <row r="398" spans="1:4" s="44" customFormat="1" ht="16.5" customHeight="1">
      <c r="A398" s="46" t="s">
        <v>225</v>
      </c>
      <c r="B398" s="43">
        <v>655</v>
      </c>
      <c r="C398" s="40"/>
      <c r="D398" s="41">
        <f t="shared" si="6"/>
        <v>0</v>
      </c>
    </row>
    <row r="399" spans="1:4" s="44" customFormat="1" ht="16.5" customHeight="1">
      <c r="A399" s="42" t="s">
        <v>231</v>
      </c>
      <c r="B399" s="43">
        <v>145</v>
      </c>
      <c r="C399" s="40">
        <v>52</v>
      </c>
      <c r="D399" s="41">
        <f t="shared" si="6"/>
        <v>35.86206896551724</v>
      </c>
    </row>
    <row r="400" spans="1:4" s="44" customFormat="1" ht="16.5" customHeight="1">
      <c r="A400" s="46" t="s">
        <v>232</v>
      </c>
      <c r="B400" s="43">
        <v>145</v>
      </c>
      <c r="C400" s="40">
        <v>52</v>
      </c>
      <c r="D400" s="41">
        <f t="shared" si="6"/>
        <v>35.86206896551724</v>
      </c>
    </row>
    <row r="401" spans="1:4" s="44" customFormat="1" ht="16.5" customHeight="1">
      <c r="A401" s="42" t="s">
        <v>233</v>
      </c>
      <c r="B401" s="43">
        <v>4647</v>
      </c>
      <c r="C401" s="40">
        <v>5163</v>
      </c>
      <c r="D401" s="41">
        <f t="shared" si="6"/>
        <v>111.10393802453196</v>
      </c>
    </row>
    <row r="402" spans="1:4" s="44" customFormat="1" ht="16.5" customHeight="1">
      <c r="A402" s="46" t="s">
        <v>234</v>
      </c>
      <c r="B402" s="43">
        <v>60</v>
      </c>
      <c r="C402" s="40">
        <v>398</v>
      </c>
      <c r="D402" s="41">
        <f t="shared" si="6"/>
        <v>663.3333333333334</v>
      </c>
    </row>
    <row r="403" spans="1:4" s="44" customFormat="1" ht="16.5" customHeight="1">
      <c r="A403" s="46" t="s">
        <v>235</v>
      </c>
      <c r="B403" s="43">
        <v>3415</v>
      </c>
      <c r="C403" s="40">
        <v>4084</v>
      </c>
      <c r="D403" s="41">
        <f t="shared" si="6"/>
        <v>119.5900439238653</v>
      </c>
    </row>
    <row r="404" spans="1:4" s="44" customFormat="1" ht="16.5" customHeight="1">
      <c r="A404" s="46" t="s">
        <v>236</v>
      </c>
      <c r="B404" s="43">
        <v>1172</v>
      </c>
      <c r="C404" s="40">
        <v>681</v>
      </c>
      <c r="D404" s="41">
        <f t="shared" si="6"/>
        <v>58.10580204778157</v>
      </c>
    </row>
    <row r="405" spans="1:4" s="44" customFormat="1" ht="16.5" customHeight="1">
      <c r="A405" s="42" t="s">
        <v>237</v>
      </c>
      <c r="B405" s="43"/>
      <c r="C405" s="40">
        <v>208</v>
      </c>
      <c r="D405" s="41" t="e">
        <f t="shared" si="6"/>
        <v>#DIV/0!</v>
      </c>
    </row>
    <row r="406" spans="1:4" s="44" customFormat="1" ht="16.5" customHeight="1">
      <c r="A406" s="47" t="s">
        <v>24</v>
      </c>
      <c r="B406" s="43"/>
      <c r="C406" s="40">
        <v>145</v>
      </c>
      <c r="D406" s="41" t="e">
        <f t="shared" si="6"/>
        <v>#DIV/0!</v>
      </c>
    </row>
    <row r="407" spans="1:4" s="44" customFormat="1" ht="16.5" customHeight="1">
      <c r="A407" s="46" t="s">
        <v>25</v>
      </c>
      <c r="B407" s="43"/>
      <c r="C407" s="40"/>
      <c r="D407" s="41" t="e">
        <f t="shared" si="6"/>
        <v>#DIV/0!</v>
      </c>
    </row>
    <row r="408" spans="1:4" s="44" customFormat="1" ht="16.5" customHeight="1">
      <c r="A408" s="46" t="s">
        <v>238</v>
      </c>
      <c r="B408" s="43"/>
      <c r="C408" s="40">
        <v>35</v>
      </c>
      <c r="D408" s="41" t="e">
        <f t="shared" si="6"/>
        <v>#DIV/0!</v>
      </c>
    </row>
    <row r="409" spans="1:4" s="44" customFormat="1" ht="16.5" customHeight="1">
      <c r="A409" s="46" t="s">
        <v>239</v>
      </c>
      <c r="B409" s="43"/>
      <c r="C409" s="40">
        <v>28</v>
      </c>
      <c r="D409" s="41" t="e">
        <f t="shared" si="6"/>
        <v>#DIV/0!</v>
      </c>
    </row>
    <row r="410" spans="1:4" s="44" customFormat="1" ht="16.5" customHeight="1">
      <c r="A410" s="42" t="s">
        <v>520</v>
      </c>
      <c r="B410" s="43">
        <v>565</v>
      </c>
      <c r="C410" s="40">
        <v>508</v>
      </c>
      <c r="D410" s="41">
        <f t="shared" si="6"/>
        <v>89.91150442477877</v>
      </c>
    </row>
    <row r="411" spans="1:4" s="44" customFormat="1" ht="16.5" customHeight="1">
      <c r="A411" s="46" t="s">
        <v>226</v>
      </c>
      <c r="B411" s="43">
        <v>19</v>
      </c>
      <c r="C411" s="40">
        <v>168</v>
      </c>
      <c r="D411" s="41">
        <f t="shared" si="6"/>
        <v>884.2105263157896</v>
      </c>
    </row>
    <row r="412" spans="1:4" s="44" customFormat="1" ht="16.5" customHeight="1">
      <c r="A412" s="46" t="s">
        <v>227</v>
      </c>
      <c r="B412" s="43">
        <v>375</v>
      </c>
      <c r="C412" s="40">
        <v>3</v>
      </c>
      <c r="D412" s="41">
        <f t="shared" si="6"/>
        <v>0.8</v>
      </c>
    </row>
    <row r="413" spans="1:4" s="44" customFormat="1" ht="16.5" customHeight="1">
      <c r="A413" s="46" t="s">
        <v>834</v>
      </c>
      <c r="B413" s="43">
        <v>170</v>
      </c>
      <c r="C413" s="40"/>
      <c r="D413" s="41"/>
    </row>
    <row r="414" spans="1:4" s="44" customFormat="1" ht="16.5" customHeight="1">
      <c r="A414" s="46" t="s">
        <v>521</v>
      </c>
      <c r="B414" s="43">
        <v>1</v>
      </c>
      <c r="C414" s="40">
        <v>337</v>
      </c>
      <c r="D414" s="41">
        <f t="shared" si="6"/>
        <v>33700</v>
      </c>
    </row>
    <row r="415" spans="1:4" s="44" customFormat="1" ht="16.5" customHeight="1">
      <c r="A415" s="42" t="s">
        <v>522</v>
      </c>
      <c r="B415" s="43">
        <v>55527</v>
      </c>
      <c r="C415" s="40">
        <v>54193</v>
      </c>
      <c r="D415" s="41">
        <f t="shared" si="6"/>
        <v>97.59756514848632</v>
      </c>
    </row>
    <row r="416" spans="1:4" s="44" customFormat="1" ht="16.5" customHeight="1">
      <c r="A416" s="53" t="s">
        <v>654</v>
      </c>
      <c r="B416" s="43">
        <v>437</v>
      </c>
      <c r="C416" s="40">
        <v>310</v>
      </c>
      <c r="D416" s="41">
        <f t="shared" si="6"/>
        <v>70.93821510297484</v>
      </c>
    </row>
    <row r="417" spans="1:4" s="44" customFormat="1" ht="16.5" customHeight="1">
      <c r="A417" s="46" t="s">
        <v>523</v>
      </c>
      <c r="C417" s="40"/>
      <c r="D417" s="41">
        <f>C417/B418*100</f>
        <v>0</v>
      </c>
    </row>
    <row r="418" spans="1:4" s="44" customFormat="1" ht="16.5" customHeight="1">
      <c r="A418" s="46" t="s">
        <v>524</v>
      </c>
      <c r="B418" s="43">
        <v>55090</v>
      </c>
      <c r="C418" s="40">
        <v>53883</v>
      </c>
      <c r="D418" s="41" t="e">
        <f>C418/#REF!*100</f>
        <v>#REF!</v>
      </c>
    </row>
    <row r="419" spans="1:4" s="44" customFormat="1" ht="16.5" customHeight="1">
      <c r="A419" s="42" t="s">
        <v>525</v>
      </c>
      <c r="B419" s="43">
        <v>3762</v>
      </c>
      <c r="C419" s="40">
        <v>4491</v>
      </c>
      <c r="D419" s="41">
        <f t="shared" si="6"/>
        <v>119.377990430622</v>
      </c>
    </row>
    <row r="420" spans="1:4" s="44" customFormat="1" ht="16.5" customHeight="1">
      <c r="A420" s="46" t="s">
        <v>229</v>
      </c>
      <c r="B420" s="43">
        <v>2131</v>
      </c>
      <c r="C420" s="40">
        <v>4469</v>
      </c>
      <c r="D420" s="41">
        <f t="shared" si="6"/>
        <v>209.7137494134209</v>
      </c>
    </row>
    <row r="421" spans="1:4" s="44" customFormat="1" ht="16.5" customHeight="1">
      <c r="A421" s="46" t="s">
        <v>230</v>
      </c>
      <c r="B421" s="43">
        <v>58</v>
      </c>
      <c r="C421" s="40">
        <v>22</v>
      </c>
      <c r="D421" s="41">
        <f t="shared" si="6"/>
        <v>37.93103448275862</v>
      </c>
    </row>
    <row r="422" spans="1:4" s="44" customFormat="1" ht="16.5" customHeight="1">
      <c r="A422" s="46" t="s">
        <v>835</v>
      </c>
      <c r="B422" s="43">
        <v>1573</v>
      </c>
      <c r="C422" s="40"/>
      <c r="D422" s="41"/>
    </row>
    <row r="423" spans="1:4" s="44" customFormat="1" ht="16.5" customHeight="1">
      <c r="A423" s="42" t="s">
        <v>526</v>
      </c>
      <c r="B423" s="43">
        <v>495</v>
      </c>
      <c r="C423" s="40">
        <v>245</v>
      </c>
      <c r="D423" s="41">
        <f t="shared" si="6"/>
        <v>49.494949494949495</v>
      </c>
    </row>
    <row r="424" spans="1:4" s="44" customFormat="1" ht="16.5" customHeight="1">
      <c r="A424" s="46" t="s">
        <v>228</v>
      </c>
      <c r="B424" s="43">
        <v>495</v>
      </c>
      <c r="C424" s="40">
        <v>245</v>
      </c>
      <c r="D424" s="41">
        <f t="shared" si="6"/>
        <v>49.494949494949495</v>
      </c>
    </row>
    <row r="425" spans="1:4" s="44" customFormat="1" ht="16.5" customHeight="1">
      <c r="A425" s="42" t="s">
        <v>836</v>
      </c>
      <c r="B425" s="43">
        <v>73</v>
      </c>
      <c r="C425" s="40"/>
      <c r="D425" s="41"/>
    </row>
    <row r="426" spans="1:4" s="44" customFormat="1" ht="16.5" customHeight="1">
      <c r="A426" s="46" t="s">
        <v>837</v>
      </c>
      <c r="B426" s="43">
        <v>73</v>
      </c>
      <c r="C426" s="40"/>
      <c r="D426" s="41"/>
    </row>
    <row r="427" spans="1:4" s="44" customFormat="1" ht="16.5" customHeight="1">
      <c r="A427" s="42" t="s">
        <v>838</v>
      </c>
      <c r="B427" s="43">
        <v>146</v>
      </c>
      <c r="C427" s="40">
        <v>5390</v>
      </c>
      <c r="D427" s="41">
        <f t="shared" si="6"/>
        <v>3691.7808219178087</v>
      </c>
    </row>
    <row r="428" spans="1:4" s="44" customFormat="1" ht="16.5" customHeight="1">
      <c r="A428" s="51" t="s">
        <v>839</v>
      </c>
      <c r="B428" s="43">
        <v>146</v>
      </c>
      <c r="C428" s="40">
        <v>5390</v>
      </c>
      <c r="D428" s="41">
        <f t="shared" si="6"/>
        <v>3691.7808219178087</v>
      </c>
    </row>
    <row r="429" spans="1:4" s="44" customFormat="1" ht="16.5" customHeight="1">
      <c r="A429" s="42" t="s">
        <v>240</v>
      </c>
      <c r="B429" s="43">
        <v>17198</v>
      </c>
      <c r="C429" s="40">
        <v>5814</v>
      </c>
      <c r="D429" s="41">
        <f t="shared" si="6"/>
        <v>33.80625654145831</v>
      </c>
    </row>
    <row r="430" spans="1:4" s="44" customFormat="1" ht="16.5" customHeight="1">
      <c r="A430" s="42" t="s">
        <v>241</v>
      </c>
      <c r="B430" s="43">
        <v>1681</v>
      </c>
      <c r="C430" s="40">
        <v>878</v>
      </c>
      <c r="D430" s="41">
        <f t="shared" si="6"/>
        <v>52.230814991076734</v>
      </c>
    </row>
    <row r="431" spans="1:4" s="44" customFormat="1" ht="16.5" customHeight="1">
      <c r="A431" s="46" t="s">
        <v>24</v>
      </c>
      <c r="B431" s="43">
        <v>895</v>
      </c>
      <c r="C431" s="40">
        <v>758</v>
      </c>
      <c r="D431" s="41">
        <f t="shared" si="6"/>
        <v>84.6927374301676</v>
      </c>
    </row>
    <row r="432" spans="1:4" s="44" customFormat="1" ht="16.5" customHeight="1">
      <c r="A432" s="46" t="s">
        <v>242</v>
      </c>
      <c r="B432" s="43">
        <v>786</v>
      </c>
      <c r="C432" s="40">
        <v>120</v>
      </c>
      <c r="D432" s="41">
        <f t="shared" si="6"/>
        <v>15.267175572519085</v>
      </c>
    </row>
    <row r="433" spans="1:4" s="44" customFormat="1" ht="16.5" customHeight="1">
      <c r="A433" s="42" t="s">
        <v>243</v>
      </c>
      <c r="B433" s="43">
        <v>120</v>
      </c>
      <c r="C433" s="40">
        <v>295</v>
      </c>
      <c r="D433" s="41">
        <f t="shared" si="6"/>
        <v>245.83333333333334</v>
      </c>
    </row>
    <row r="434" spans="1:4" s="44" customFormat="1" ht="16.5" customHeight="1">
      <c r="A434" s="46" t="s">
        <v>244</v>
      </c>
      <c r="B434" s="43">
        <v>120</v>
      </c>
      <c r="C434" s="40">
        <v>295</v>
      </c>
      <c r="D434" s="41">
        <f t="shared" si="6"/>
        <v>245.83333333333334</v>
      </c>
    </row>
    <row r="435" spans="1:4" s="44" customFormat="1" ht="16.5" customHeight="1">
      <c r="A435" s="42" t="s">
        <v>245</v>
      </c>
      <c r="B435" s="43">
        <v>13191</v>
      </c>
      <c r="C435" s="40">
        <v>579</v>
      </c>
      <c r="D435" s="41">
        <f t="shared" si="6"/>
        <v>4.3893563793495565</v>
      </c>
    </row>
    <row r="436" spans="1:4" s="44" customFormat="1" ht="16.5" customHeight="1">
      <c r="A436" s="46" t="s">
        <v>527</v>
      </c>
      <c r="B436" s="43"/>
      <c r="C436" s="40"/>
      <c r="D436" s="41" t="e">
        <f t="shared" si="6"/>
        <v>#DIV/0!</v>
      </c>
    </row>
    <row r="437" spans="1:4" s="44" customFormat="1" ht="16.5" customHeight="1">
      <c r="A437" s="53" t="s">
        <v>655</v>
      </c>
      <c r="B437" s="43">
        <v>1555</v>
      </c>
      <c r="C437" s="40">
        <v>510</v>
      </c>
      <c r="D437" s="41">
        <f t="shared" si="6"/>
        <v>32.79742765273312</v>
      </c>
    </row>
    <row r="438" spans="1:4" s="44" customFormat="1" ht="16.5" customHeight="1">
      <c r="A438" s="46" t="s">
        <v>246</v>
      </c>
      <c r="B438" s="43">
        <v>11636</v>
      </c>
      <c r="C438" s="40">
        <v>69</v>
      </c>
      <c r="D438" s="41">
        <f t="shared" si="6"/>
        <v>0.5929872808525267</v>
      </c>
    </row>
    <row r="439" spans="1:4" s="44" customFormat="1" ht="16.5" customHeight="1">
      <c r="A439" s="42" t="s">
        <v>393</v>
      </c>
      <c r="B439" s="43">
        <v>1360</v>
      </c>
      <c r="C439" s="40">
        <v>3030</v>
      </c>
      <c r="D439" s="41">
        <f t="shared" si="6"/>
        <v>222.79411764705884</v>
      </c>
    </row>
    <row r="440" spans="1:4" s="44" customFormat="1" ht="16.5" customHeight="1">
      <c r="A440" s="46" t="s">
        <v>394</v>
      </c>
      <c r="B440" s="43">
        <v>1360</v>
      </c>
      <c r="C440" s="40">
        <v>2480</v>
      </c>
      <c r="D440" s="41">
        <f t="shared" si="6"/>
        <v>182.35294117647058</v>
      </c>
    </row>
    <row r="441" spans="1:4" s="44" customFormat="1" ht="16.5" customHeight="1">
      <c r="A441" s="46" t="s">
        <v>528</v>
      </c>
      <c r="B441" s="43"/>
      <c r="C441" s="40">
        <v>550</v>
      </c>
      <c r="D441" s="41" t="e">
        <f t="shared" si="6"/>
        <v>#DIV/0!</v>
      </c>
    </row>
    <row r="442" spans="1:4" s="44" customFormat="1" ht="16.5" customHeight="1">
      <c r="A442" s="42" t="s">
        <v>247</v>
      </c>
      <c r="B442" s="43">
        <v>66</v>
      </c>
      <c r="C442" s="40">
        <v>52</v>
      </c>
      <c r="D442" s="41">
        <f t="shared" si="6"/>
        <v>78.78787878787878</v>
      </c>
    </row>
    <row r="443" spans="1:4" s="44" customFormat="1" ht="16.5" customHeight="1">
      <c r="A443" s="46" t="s">
        <v>248</v>
      </c>
      <c r="B443" s="43">
        <v>21</v>
      </c>
      <c r="C443" s="40">
        <v>23</v>
      </c>
      <c r="D443" s="41">
        <f t="shared" si="6"/>
        <v>109.52380952380953</v>
      </c>
    </row>
    <row r="444" spans="1:4" s="44" customFormat="1" ht="16.5" customHeight="1">
      <c r="A444" s="49" t="s">
        <v>656</v>
      </c>
      <c r="B444" s="43">
        <v>45</v>
      </c>
      <c r="C444" s="40">
        <v>29</v>
      </c>
      <c r="D444" s="41">
        <f t="shared" si="6"/>
        <v>64.44444444444444</v>
      </c>
    </row>
    <row r="445" spans="1:4" s="44" customFormat="1" ht="16.5" customHeight="1">
      <c r="A445" s="42" t="s">
        <v>249</v>
      </c>
      <c r="B445" s="43">
        <v>314</v>
      </c>
      <c r="C445" s="40">
        <v>749</v>
      </c>
      <c r="D445" s="41">
        <f t="shared" si="6"/>
        <v>238.53503184713375</v>
      </c>
    </row>
    <row r="446" spans="1:4" s="44" customFormat="1" ht="16.5" customHeight="1">
      <c r="A446" s="46" t="s">
        <v>250</v>
      </c>
      <c r="B446" s="43">
        <v>314</v>
      </c>
      <c r="C446" s="40">
        <v>749</v>
      </c>
      <c r="D446" s="41">
        <f t="shared" si="6"/>
        <v>238.53503184713375</v>
      </c>
    </row>
    <row r="447" spans="1:4" s="44" customFormat="1" ht="16.5" customHeight="1">
      <c r="A447" s="46" t="s">
        <v>251</v>
      </c>
      <c r="B447" s="43"/>
      <c r="C447" s="40"/>
      <c r="D447" s="41" t="e">
        <f t="shared" si="6"/>
        <v>#DIV/0!</v>
      </c>
    </row>
    <row r="448" spans="1:4" s="44" customFormat="1" ht="16.5" customHeight="1">
      <c r="A448" s="42" t="s">
        <v>252</v>
      </c>
      <c r="B448" s="43"/>
      <c r="C448" s="40"/>
      <c r="D448" s="41" t="e">
        <f t="shared" si="6"/>
        <v>#DIV/0!</v>
      </c>
    </row>
    <row r="449" spans="1:4" s="44" customFormat="1" ht="16.5" customHeight="1">
      <c r="A449" s="46" t="s">
        <v>253</v>
      </c>
      <c r="B449" s="43"/>
      <c r="C449" s="40"/>
      <c r="D449" s="41" t="e">
        <f t="shared" si="6"/>
        <v>#DIV/0!</v>
      </c>
    </row>
    <row r="450" spans="1:4" s="44" customFormat="1" ht="16.5" customHeight="1">
      <c r="A450" s="54" t="s">
        <v>657</v>
      </c>
      <c r="B450" s="43"/>
      <c r="C450" s="40">
        <v>60</v>
      </c>
      <c r="D450" s="41" t="e">
        <f t="shared" si="6"/>
        <v>#DIV/0!</v>
      </c>
    </row>
    <row r="451" spans="1:4" s="44" customFormat="1" ht="16.5" customHeight="1">
      <c r="A451" s="49" t="s">
        <v>658</v>
      </c>
      <c r="B451" s="43"/>
      <c r="C451" s="40">
        <v>60</v>
      </c>
      <c r="D451" s="41" t="e">
        <f t="shared" si="6"/>
        <v>#DIV/0!</v>
      </c>
    </row>
    <row r="452" spans="1:4" s="44" customFormat="1" ht="16.5" customHeight="1">
      <c r="A452" s="42" t="s">
        <v>254</v>
      </c>
      <c r="B452" s="43">
        <v>25</v>
      </c>
      <c r="C452" s="40"/>
      <c r="D452" s="41">
        <f t="shared" si="6"/>
        <v>0</v>
      </c>
    </row>
    <row r="453" spans="1:4" s="44" customFormat="1" ht="16.5" customHeight="1">
      <c r="A453" s="49" t="s">
        <v>840</v>
      </c>
      <c r="B453" s="43">
        <v>25</v>
      </c>
      <c r="C453" s="40"/>
      <c r="D453" s="41"/>
    </row>
    <row r="454" spans="1:4" s="44" customFormat="1" ht="16.5" customHeight="1">
      <c r="A454" s="46" t="s">
        <v>529</v>
      </c>
      <c r="B454" s="43"/>
      <c r="C454" s="40"/>
      <c r="D454" s="41" t="e">
        <f t="shared" si="6"/>
        <v>#DIV/0!</v>
      </c>
    </row>
    <row r="455" spans="1:4" s="44" customFormat="1" ht="16.5" customHeight="1">
      <c r="A455" s="42" t="s">
        <v>395</v>
      </c>
      <c r="B455" s="43">
        <v>33</v>
      </c>
      <c r="C455" s="40">
        <v>117</v>
      </c>
      <c r="D455" s="41">
        <f aca="true" t="shared" si="7" ref="D455:D519">C455/B455*100</f>
        <v>354.54545454545456</v>
      </c>
    </row>
    <row r="456" spans="1:4" s="44" customFormat="1" ht="16.5" customHeight="1">
      <c r="A456" s="46" t="s">
        <v>396</v>
      </c>
      <c r="B456" s="43">
        <v>33</v>
      </c>
      <c r="C456" s="40">
        <v>117</v>
      </c>
      <c r="D456" s="41">
        <f t="shared" si="7"/>
        <v>354.54545454545456</v>
      </c>
    </row>
    <row r="457" spans="1:4" s="44" customFormat="1" ht="16.5" customHeight="1">
      <c r="A457" s="42" t="s">
        <v>255</v>
      </c>
      <c r="B457" s="43"/>
      <c r="C457" s="40"/>
      <c r="D457" s="41" t="e">
        <f t="shared" si="7"/>
        <v>#DIV/0!</v>
      </c>
    </row>
    <row r="458" spans="1:4" s="44" customFormat="1" ht="16.5" customHeight="1">
      <c r="A458" s="46" t="s">
        <v>256</v>
      </c>
      <c r="B458" s="43"/>
      <c r="C458" s="40"/>
      <c r="D458" s="41" t="e">
        <f t="shared" si="7"/>
        <v>#DIV/0!</v>
      </c>
    </row>
    <row r="459" spans="1:4" s="44" customFormat="1" ht="16.5" customHeight="1">
      <c r="A459" s="42" t="s">
        <v>530</v>
      </c>
      <c r="B459" s="43">
        <v>408</v>
      </c>
      <c r="C459" s="40">
        <v>54</v>
      </c>
      <c r="D459" s="41">
        <f t="shared" si="7"/>
        <v>13.23529411764706</v>
      </c>
    </row>
    <row r="460" spans="1:4" s="44" customFormat="1" ht="16.5" customHeight="1">
      <c r="A460" s="46" t="s">
        <v>531</v>
      </c>
      <c r="B460" s="43">
        <v>408</v>
      </c>
      <c r="C460" s="40">
        <v>54</v>
      </c>
      <c r="D460" s="41">
        <f t="shared" si="7"/>
        <v>13.23529411764706</v>
      </c>
    </row>
    <row r="461" spans="1:4" s="44" customFormat="1" ht="16.5" customHeight="1">
      <c r="A461" s="42" t="s">
        <v>257</v>
      </c>
      <c r="B461" s="43">
        <v>11786</v>
      </c>
      <c r="C461" s="40">
        <v>14323</v>
      </c>
      <c r="D461" s="41">
        <f t="shared" si="7"/>
        <v>121.52553877481758</v>
      </c>
    </row>
    <row r="462" spans="1:4" s="44" customFormat="1" ht="16.5" customHeight="1">
      <c r="A462" s="42" t="s">
        <v>258</v>
      </c>
      <c r="B462" s="43">
        <v>6266</v>
      </c>
      <c r="C462" s="40">
        <v>5016</v>
      </c>
      <c r="D462" s="41">
        <f t="shared" si="7"/>
        <v>80.05106926268752</v>
      </c>
    </row>
    <row r="463" spans="1:4" s="44" customFormat="1" ht="16.5" customHeight="1">
      <c r="A463" s="46" t="s">
        <v>24</v>
      </c>
      <c r="B463" s="43">
        <v>2659</v>
      </c>
      <c r="C463" s="40">
        <v>2410</v>
      </c>
      <c r="D463" s="41">
        <f t="shared" si="7"/>
        <v>90.6355772846935</v>
      </c>
    </row>
    <row r="464" spans="1:4" s="44" customFormat="1" ht="16.5" customHeight="1">
      <c r="A464" s="46" t="s">
        <v>25</v>
      </c>
      <c r="B464" s="43">
        <v>15</v>
      </c>
      <c r="C464" s="40"/>
      <c r="D464" s="41">
        <f t="shared" si="7"/>
        <v>0</v>
      </c>
    </row>
    <row r="465" spans="1:4" s="44" customFormat="1" ht="16.5" customHeight="1">
      <c r="A465" s="46" t="s">
        <v>259</v>
      </c>
      <c r="B465" s="43">
        <v>2824</v>
      </c>
      <c r="C465" s="40">
        <v>2160</v>
      </c>
      <c r="D465" s="41">
        <f t="shared" si="7"/>
        <v>76.48725212464589</v>
      </c>
    </row>
    <row r="466" spans="1:4" s="44" customFormat="1" ht="16.5" customHeight="1">
      <c r="A466" s="46" t="s">
        <v>260</v>
      </c>
      <c r="B466" s="43">
        <v>22</v>
      </c>
      <c r="C466" s="40">
        <v>2</v>
      </c>
      <c r="D466" s="41">
        <f t="shared" si="7"/>
        <v>9.090909090909092</v>
      </c>
    </row>
    <row r="467" spans="1:4" s="44" customFormat="1" ht="16.5" customHeight="1">
      <c r="A467" s="53" t="s">
        <v>659</v>
      </c>
      <c r="B467" s="43"/>
      <c r="C467" s="40">
        <v>106</v>
      </c>
      <c r="D467" s="41" t="e">
        <f t="shared" si="7"/>
        <v>#DIV/0!</v>
      </c>
    </row>
    <row r="468" spans="1:4" s="44" customFormat="1" ht="16.5" customHeight="1">
      <c r="A468" s="53" t="s">
        <v>660</v>
      </c>
      <c r="B468" s="43"/>
      <c r="C468" s="40">
        <v>59</v>
      </c>
      <c r="D468" s="41" t="e">
        <f t="shared" si="7"/>
        <v>#DIV/0!</v>
      </c>
    </row>
    <row r="469" spans="1:4" s="44" customFormat="1" ht="16.5" customHeight="1">
      <c r="A469" s="46" t="s">
        <v>261</v>
      </c>
      <c r="B469" s="43">
        <v>746</v>
      </c>
      <c r="C469" s="40">
        <v>279</v>
      </c>
      <c r="D469" s="41">
        <f t="shared" si="7"/>
        <v>37.39946380697051</v>
      </c>
    </row>
    <row r="470" spans="1:4" s="44" customFormat="1" ht="16.5" customHeight="1">
      <c r="A470" s="42" t="s">
        <v>262</v>
      </c>
      <c r="B470" s="43">
        <v>438</v>
      </c>
      <c r="C470" s="40">
        <v>619</v>
      </c>
      <c r="D470" s="41">
        <f t="shared" si="7"/>
        <v>141.324200913242</v>
      </c>
    </row>
    <row r="471" spans="1:4" s="44" customFormat="1" ht="16.5" customHeight="1">
      <c r="A471" s="46" t="s">
        <v>263</v>
      </c>
      <c r="B471" s="43">
        <v>438</v>
      </c>
      <c r="C471" s="40">
        <v>619</v>
      </c>
      <c r="D471" s="41">
        <f t="shared" si="7"/>
        <v>141.324200913242</v>
      </c>
    </row>
    <row r="472" spans="1:4" s="44" customFormat="1" ht="16.5" customHeight="1">
      <c r="A472" s="42" t="s">
        <v>264</v>
      </c>
      <c r="B472" s="43">
        <v>3069</v>
      </c>
      <c r="C472" s="40">
        <v>2816</v>
      </c>
      <c r="D472" s="41">
        <f t="shared" si="7"/>
        <v>91.75627240143369</v>
      </c>
    </row>
    <row r="473" spans="1:4" s="44" customFormat="1" ht="16.5" customHeight="1">
      <c r="A473" s="46" t="s">
        <v>265</v>
      </c>
      <c r="B473" s="43">
        <v>130</v>
      </c>
      <c r="C473" s="40">
        <v>50</v>
      </c>
      <c r="D473" s="41">
        <f t="shared" si="7"/>
        <v>38.46153846153847</v>
      </c>
    </row>
    <row r="474" spans="1:4" s="44" customFormat="1" ht="16.5" customHeight="1">
      <c r="A474" s="46" t="s">
        <v>266</v>
      </c>
      <c r="B474" s="43">
        <v>2939</v>
      </c>
      <c r="C474" s="40">
        <v>2766</v>
      </c>
      <c r="D474" s="41">
        <f t="shared" si="7"/>
        <v>94.1136440966315</v>
      </c>
    </row>
    <row r="475" spans="1:4" s="44" customFormat="1" ht="16.5" customHeight="1">
      <c r="A475" s="42" t="s">
        <v>267</v>
      </c>
      <c r="B475" s="43">
        <v>1973</v>
      </c>
      <c r="C475" s="40">
        <v>3946</v>
      </c>
      <c r="D475" s="41">
        <f t="shared" si="7"/>
        <v>200</v>
      </c>
    </row>
    <row r="476" spans="1:4" s="44" customFormat="1" ht="16.5" customHeight="1">
      <c r="A476" s="46" t="s">
        <v>268</v>
      </c>
      <c r="B476" s="43">
        <v>1973</v>
      </c>
      <c r="C476" s="40">
        <v>3946</v>
      </c>
      <c r="D476" s="41">
        <f t="shared" si="7"/>
        <v>200</v>
      </c>
    </row>
    <row r="477" spans="1:4" s="44" customFormat="1" ht="16.5" customHeight="1">
      <c r="A477" s="42" t="s">
        <v>269</v>
      </c>
      <c r="B477" s="43">
        <v>40</v>
      </c>
      <c r="C477" s="40">
        <v>400</v>
      </c>
      <c r="D477" s="41">
        <f t="shared" si="7"/>
        <v>1000</v>
      </c>
    </row>
    <row r="478" spans="1:4" s="44" customFormat="1" ht="16.5" customHeight="1">
      <c r="A478" s="46" t="s">
        <v>270</v>
      </c>
      <c r="B478" s="43">
        <v>40</v>
      </c>
      <c r="C478" s="40">
        <v>400</v>
      </c>
      <c r="D478" s="41">
        <f t="shared" si="7"/>
        <v>1000</v>
      </c>
    </row>
    <row r="479" spans="1:4" s="44" customFormat="1" ht="16.5" customHeight="1">
      <c r="A479" s="42" t="s">
        <v>271</v>
      </c>
      <c r="B479" s="43"/>
      <c r="C479" s="40">
        <v>1526</v>
      </c>
      <c r="D479" s="41" t="e">
        <f t="shared" si="7"/>
        <v>#DIV/0!</v>
      </c>
    </row>
    <row r="480" spans="1:4" s="44" customFormat="1" ht="16.5" customHeight="1">
      <c r="A480" s="46" t="s">
        <v>272</v>
      </c>
      <c r="B480" s="43"/>
      <c r="C480" s="40">
        <v>1526</v>
      </c>
      <c r="D480" s="41" t="e">
        <f t="shared" si="7"/>
        <v>#DIV/0!</v>
      </c>
    </row>
    <row r="481" spans="1:4" s="44" customFormat="1" ht="16.5" customHeight="1">
      <c r="A481" s="42" t="s">
        <v>273</v>
      </c>
      <c r="B481" s="43">
        <v>121124</v>
      </c>
      <c r="C481" s="40">
        <v>137933</v>
      </c>
      <c r="D481" s="41">
        <f t="shared" si="7"/>
        <v>113.87751395264357</v>
      </c>
    </row>
    <row r="482" spans="1:4" s="44" customFormat="1" ht="16.5" customHeight="1">
      <c r="A482" s="42" t="s">
        <v>274</v>
      </c>
      <c r="B482" s="43">
        <v>38314</v>
      </c>
      <c r="C482" s="40">
        <v>28041</v>
      </c>
      <c r="D482" s="41">
        <f t="shared" si="7"/>
        <v>73.18734666179463</v>
      </c>
    </row>
    <row r="483" spans="1:4" s="44" customFormat="1" ht="16.5" customHeight="1">
      <c r="A483" s="46" t="s">
        <v>24</v>
      </c>
      <c r="B483" s="43">
        <v>4897</v>
      </c>
      <c r="C483" s="40">
        <v>5470</v>
      </c>
      <c r="D483" s="41">
        <f t="shared" si="7"/>
        <v>111.70104145395139</v>
      </c>
    </row>
    <row r="484" spans="1:4" s="44" customFormat="1" ht="16.5" customHeight="1">
      <c r="A484" s="46" t="s">
        <v>25</v>
      </c>
      <c r="B484" s="43"/>
      <c r="C484" s="40"/>
      <c r="D484" s="41" t="e">
        <f t="shared" si="7"/>
        <v>#DIV/0!</v>
      </c>
    </row>
    <row r="485" spans="1:4" s="44" customFormat="1" ht="16.5" customHeight="1">
      <c r="A485" s="46" t="s">
        <v>59</v>
      </c>
      <c r="B485" s="43">
        <v>1129</v>
      </c>
      <c r="C485" s="40">
        <v>1070</v>
      </c>
      <c r="D485" s="41">
        <f t="shared" si="7"/>
        <v>94.77413640389726</v>
      </c>
    </row>
    <row r="486" spans="1:4" s="44" customFormat="1" ht="16.5" customHeight="1">
      <c r="A486" s="46" t="s">
        <v>275</v>
      </c>
      <c r="B486" s="43">
        <v>241</v>
      </c>
      <c r="C486" s="40">
        <v>393</v>
      </c>
      <c r="D486" s="41">
        <f t="shared" si="7"/>
        <v>163.07053941908714</v>
      </c>
    </row>
    <row r="487" spans="1:4" s="44" customFormat="1" ht="16.5" customHeight="1">
      <c r="A487" s="46" t="s">
        <v>276</v>
      </c>
      <c r="B487" s="43">
        <v>820</v>
      </c>
      <c r="C487" s="40">
        <v>582</v>
      </c>
      <c r="D487" s="41">
        <f t="shared" si="7"/>
        <v>70.97560975609755</v>
      </c>
    </row>
    <row r="488" spans="1:4" s="44" customFormat="1" ht="16.5" customHeight="1">
      <c r="A488" s="46" t="s">
        <v>277</v>
      </c>
      <c r="B488" s="43">
        <v>62</v>
      </c>
      <c r="C488" s="40">
        <v>351</v>
      </c>
      <c r="D488" s="41">
        <f t="shared" si="7"/>
        <v>566.1290322580645</v>
      </c>
    </row>
    <row r="489" spans="1:4" s="44" customFormat="1" ht="16.5" customHeight="1">
      <c r="A489" s="46" t="s">
        <v>278</v>
      </c>
      <c r="B489" s="43">
        <v>74</v>
      </c>
      <c r="C489" s="40">
        <v>23</v>
      </c>
      <c r="D489" s="41">
        <f t="shared" si="7"/>
        <v>31.08108108108108</v>
      </c>
    </row>
    <row r="490" spans="1:4" s="44" customFormat="1" ht="16.5" customHeight="1">
      <c r="A490" s="46" t="s">
        <v>279</v>
      </c>
      <c r="B490" s="43"/>
      <c r="C490" s="40">
        <v>5</v>
      </c>
      <c r="D490" s="41" t="e">
        <f t="shared" si="7"/>
        <v>#DIV/0!</v>
      </c>
    </row>
    <row r="491" spans="1:4" s="44" customFormat="1" ht="16.5" customHeight="1">
      <c r="A491" s="46" t="s">
        <v>532</v>
      </c>
      <c r="B491" s="43"/>
      <c r="C491" s="40">
        <v>5</v>
      </c>
      <c r="D491" s="41" t="e">
        <f t="shared" si="7"/>
        <v>#DIV/0!</v>
      </c>
    </row>
    <row r="492" spans="1:4" s="44" customFormat="1" ht="16.5" customHeight="1">
      <c r="A492" s="46" t="s">
        <v>280</v>
      </c>
      <c r="B492" s="43">
        <v>110</v>
      </c>
      <c r="C492" s="40"/>
      <c r="D492" s="41">
        <f t="shared" si="7"/>
        <v>0</v>
      </c>
    </row>
    <row r="493" spans="1:4" s="44" customFormat="1" ht="16.5" customHeight="1">
      <c r="A493" s="46" t="s">
        <v>281</v>
      </c>
      <c r="B493" s="43">
        <v>1050</v>
      </c>
      <c r="C493" s="40">
        <v>800</v>
      </c>
      <c r="D493" s="41">
        <f t="shared" si="7"/>
        <v>76.19047619047619</v>
      </c>
    </row>
    <row r="494" spans="1:4" s="44" customFormat="1" ht="16.5" customHeight="1">
      <c r="A494" s="46" t="s">
        <v>282</v>
      </c>
      <c r="B494" s="43">
        <v>100</v>
      </c>
      <c r="C494" s="40">
        <v>240</v>
      </c>
      <c r="D494" s="41">
        <f t="shared" si="7"/>
        <v>240</v>
      </c>
    </row>
    <row r="495" spans="1:4" s="44" customFormat="1" ht="16.5" customHeight="1">
      <c r="A495" s="46" t="s">
        <v>283</v>
      </c>
      <c r="B495" s="43"/>
      <c r="C495" s="40"/>
      <c r="D495" s="41" t="e">
        <f t="shared" si="7"/>
        <v>#DIV/0!</v>
      </c>
    </row>
    <row r="496" spans="1:4" s="44" customFormat="1" ht="16.5" customHeight="1">
      <c r="A496" s="46" t="s">
        <v>284</v>
      </c>
      <c r="B496" s="43">
        <v>488</v>
      </c>
      <c r="C496" s="40">
        <v>145</v>
      </c>
      <c r="D496" s="41">
        <f t="shared" si="7"/>
        <v>29.713114754098363</v>
      </c>
    </row>
    <row r="497" spans="1:4" s="44" customFormat="1" ht="16.5" customHeight="1">
      <c r="A497" s="46" t="s">
        <v>285</v>
      </c>
      <c r="B497" s="43">
        <v>966</v>
      </c>
      <c r="C497" s="40">
        <v>1837</v>
      </c>
      <c r="D497" s="41">
        <f t="shared" si="7"/>
        <v>190.1656314699793</v>
      </c>
    </row>
    <row r="498" spans="1:4" s="44" customFormat="1" ht="16.5" customHeight="1">
      <c r="A498" s="46" t="s">
        <v>397</v>
      </c>
      <c r="B498" s="43">
        <v>230</v>
      </c>
      <c r="C498" s="40">
        <v>96</v>
      </c>
      <c r="D498" s="41">
        <f t="shared" si="7"/>
        <v>41.73913043478261</v>
      </c>
    </row>
    <row r="499" spans="1:4" s="44" customFormat="1" ht="16.5" customHeight="1">
      <c r="A499" s="47" t="s">
        <v>286</v>
      </c>
      <c r="B499" s="43">
        <v>32</v>
      </c>
      <c r="C499" s="40">
        <v>32</v>
      </c>
      <c r="D499" s="41">
        <f t="shared" si="7"/>
        <v>100</v>
      </c>
    </row>
    <row r="500" spans="1:4" s="44" customFormat="1" ht="16.5" customHeight="1">
      <c r="A500" s="46" t="s">
        <v>287</v>
      </c>
      <c r="B500" s="43"/>
      <c r="C500" s="40">
        <v>50</v>
      </c>
      <c r="D500" s="41" t="e">
        <f t="shared" si="7"/>
        <v>#DIV/0!</v>
      </c>
    </row>
    <row r="501" spans="1:4" s="44" customFormat="1" ht="16.5" customHeight="1">
      <c r="A501" s="46" t="s">
        <v>288</v>
      </c>
      <c r="B501" s="43">
        <v>28115</v>
      </c>
      <c r="C501" s="40">
        <v>16942</v>
      </c>
      <c r="D501" s="41">
        <f t="shared" si="7"/>
        <v>60.259647874799924</v>
      </c>
    </row>
    <row r="502" spans="1:4" s="44" customFormat="1" ht="16.5" customHeight="1">
      <c r="A502" s="42" t="s">
        <v>841</v>
      </c>
      <c r="B502" s="43">
        <v>11965</v>
      </c>
      <c r="C502" s="40">
        <v>10378</v>
      </c>
      <c r="D502" s="41">
        <f t="shared" si="7"/>
        <v>86.73631424989553</v>
      </c>
    </row>
    <row r="503" spans="1:4" s="44" customFormat="1" ht="16.5" customHeight="1">
      <c r="A503" s="46" t="s">
        <v>24</v>
      </c>
      <c r="B503" s="43">
        <v>2975</v>
      </c>
      <c r="C503" s="40">
        <v>2362</v>
      </c>
      <c r="D503" s="41">
        <f t="shared" si="7"/>
        <v>79.39495798319328</v>
      </c>
    </row>
    <row r="504" spans="1:4" s="44" customFormat="1" ht="16.5" customHeight="1">
      <c r="A504" s="46" t="s">
        <v>25</v>
      </c>
      <c r="B504" s="43"/>
      <c r="C504" s="40">
        <v>339</v>
      </c>
      <c r="D504" s="41" t="e">
        <f t="shared" si="7"/>
        <v>#DIV/0!</v>
      </c>
    </row>
    <row r="505" spans="1:4" s="44" customFormat="1" ht="16.5" customHeight="1">
      <c r="A505" s="46" t="s">
        <v>289</v>
      </c>
      <c r="B505" s="43">
        <v>1068</v>
      </c>
      <c r="C505" s="40">
        <v>1788</v>
      </c>
      <c r="D505" s="41">
        <f t="shared" si="7"/>
        <v>167.41573033707866</v>
      </c>
    </row>
    <row r="506" spans="1:4" s="44" customFormat="1" ht="16.5" customHeight="1">
      <c r="A506" s="51" t="s">
        <v>842</v>
      </c>
      <c r="B506" s="43"/>
      <c r="C506" s="40">
        <v>35</v>
      </c>
      <c r="D506" s="41" t="e">
        <f t="shared" si="7"/>
        <v>#DIV/0!</v>
      </c>
    </row>
    <row r="507" spans="1:4" s="44" customFormat="1" ht="16.5" customHeight="1">
      <c r="A507" s="51" t="s">
        <v>843</v>
      </c>
      <c r="B507" s="43">
        <v>10</v>
      </c>
      <c r="C507" s="40"/>
      <c r="D507" s="41"/>
    </row>
    <row r="508" spans="1:4" s="44" customFormat="1" ht="16.5" customHeight="1">
      <c r="A508" s="46" t="s">
        <v>290</v>
      </c>
      <c r="B508" s="43">
        <v>367</v>
      </c>
      <c r="C508" s="40">
        <v>351</v>
      </c>
      <c r="D508" s="41">
        <f t="shared" si="7"/>
        <v>95.64032697547684</v>
      </c>
    </row>
    <row r="509" spans="1:4" s="44" customFormat="1" ht="16.5" customHeight="1">
      <c r="A509" s="46" t="s">
        <v>291</v>
      </c>
      <c r="B509" s="43">
        <v>1576</v>
      </c>
      <c r="C509" s="40">
        <v>1617</v>
      </c>
      <c r="D509" s="41">
        <f t="shared" si="7"/>
        <v>102.6015228426396</v>
      </c>
    </row>
    <row r="510" spans="1:4" s="44" customFormat="1" ht="16.5" customHeight="1">
      <c r="A510" s="46" t="s">
        <v>533</v>
      </c>
      <c r="B510" s="43"/>
      <c r="C510" s="40">
        <v>38</v>
      </c>
      <c r="D510" s="41" t="e">
        <f t="shared" si="7"/>
        <v>#DIV/0!</v>
      </c>
    </row>
    <row r="511" spans="1:4" s="44" customFormat="1" ht="16.5" customHeight="1">
      <c r="A511" s="46" t="s">
        <v>292</v>
      </c>
      <c r="B511" s="43">
        <v>15</v>
      </c>
      <c r="C511" s="40">
        <v>23</v>
      </c>
      <c r="D511" s="41">
        <f t="shared" si="7"/>
        <v>153.33333333333334</v>
      </c>
    </row>
    <row r="512" spans="1:4" s="44" customFormat="1" ht="16.5" customHeight="1">
      <c r="A512" s="46" t="s">
        <v>293</v>
      </c>
      <c r="B512" s="43"/>
      <c r="C512" s="40">
        <v>120</v>
      </c>
      <c r="D512" s="41" t="e">
        <f t="shared" si="7"/>
        <v>#DIV/0!</v>
      </c>
    </row>
    <row r="513" spans="1:4" s="44" customFormat="1" ht="16.5" customHeight="1">
      <c r="A513" s="46" t="s">
        <v>294</v>
      </c>
      <c r="B513" s="43"/>
      <c r="C513" s="40">
        <v>69</v>
      </c>
      <c r="D513" s="41" t="e">
        <f t="shared" si="7"/>
        <v>#DIV/0!</v>
      </c>
    </row>
    <row r="514" spans="1:4" s="44" customFormat="1" ht="16.5" customHeight="1">
      <c r="A514" s="51" t="s">
        <v>844</v>
      </c>
      <c r="B514" s="43">
        <v>41</v>
      </c>
      <c r="C514" s="40"/>
      <c r="D514" s="41">
        <f t="shared" si="7"/>
        <v>0</v>
      </c>
    </row>
    <row r="515" spans="1:4" s="44" customFormat="1" ht="16.5" customHeight="1">
      <c r="A515" s="51" t="s">
        <v>845</v>
      </c>
      <c r="B515" s="43">
        <v>66</v>
      </c>
      <c r="C515" s="40"/>
      <c r="D515" s="41">
        <f t="shared" si="7"/>
        <v>0</v>
      </c>
    </row>
    <row r="516" spans="1:4" s="44" customFormat="1" ht="16.5" customHeight="1">
      <c r="A516" s="46" t="s">
        <v>295</v>
      </c>
      <c r="B516" s="43"/>
      <c r="C516" s="40">
        <v>74</v>
      </c>
      <c r="D516" s="41" t="e">
        <f t="shared" si="7"/>
        <v>#DIV/0!</v>
      </c>
    </row>
    <row r="517" spans="1:4" s="44" customFormat="1" ht="16.5" customHeight="1">
      <c r="A517" s="46" t="s">
        <v>296</v>
      </c>
      <c r="B517" s="43"/>
      <c r="C517" s="40">
        <v>90</v>
      </c>
      <c r="D517" s="41" t="e">
        <f t="shared" si="7"/>
        <v>#DIV/0!</v>
      </c>
    </row>
    <row r="518" spans="1:4" s="44" customFormat="1" ht="16.5" customHeight="1">
      <c r="A518" s="51" t="s">
        <v>846</v>
      </c>
      <c r="B518" s="43">
        <v>5847</v>
      </c>
      <c r="C518" s="40">
        <v>3472</v>
      </c>
      <c r="D518" s="41">
        <f t="shared" si="7"/>
        <v>59.38087908329057</v>
      </c>
    </row>
    <row r="519" spans="1:4" s="44" customFormat="1" ht="16.5" customHeight="1">
      <c r="A519" s="42" t="s">
        <v>297</v>
      </c>
      <c r="B519" s="43">
        <v>19493</v>
      </c>
      <c r="C519" s="40">
        <v>19183</v>
      </c>
      <c r="D519" s="41">
        <f t="shared" si="7"/>
        <v>98.4096855281383</v>
      </c>
    </row>
    <row r="520" spans="1:4" s="44" customFormat="1" ht="16.5" customHeight="1">
      <c r="A520" s="46" t="s">
        <v>24</v>
      </c>
      <c r="B520" s="43">
        <v>2239</v>
      </c>
      <c r="C520" s="40">
        <v>1893</v>
      </c>
      <c r="D520" s="41">
        <f aca="true" t="shared" si="8" ref="D520:D585">C520/B520*100</f>
        <v>84.54667262170612</v>
      </c>
    </row>
    <row r="521" spans="1:4" s="44" customFormat="1" ht="16.5" customHeight="1">
      <c r="A521" s="51" t="s">
        <v>847</v>
      </c>
      <c r="B521" s="43">
        <v>50</v>
      </c>
      <c r="C521" s="40"/>
      <c r="D521" s="41">
        <f t="shared" si="8"/>
        <v>0</v>
      </c>
    </row>
    <row r="522" spans="1:4" s="44" customFormat="1" ht="16.5" customHeight="1">
      <c r="A522" s="46" t="s">
        <v>298</v>
      </c>
      <c r="B522" s="43">
        <v>2694</v>
      </c>
      <c r="C522" s="40">
        <v>7921</v>
      </c>
      <c r="D522" s="41">
        <f t="shared" si="8"/>
        <v>294.02375649591687</v>
      </c>
    </row>
    <row r="523" spans="1:4" s="44" customFormat="1" ht="16.5" customHeight="1">
      <c r="A523" s="46" t="s">
        <v>299</v>
      </c>
      <c r="B523" s="43">
        <v>1590</v>
      </c>
      <c r="C523" s="40">
        <v>280</v>
      </c>
      <c r="D523" s="41">
        <f t="shared" si="8"/>
        <v>17.61006289308176</v>
      </c>
    </row>
    <row r="524" spans="1:4" s="44" customFormat="1" ht="16.5" customHeight="1">
      <c r="A524" s="51" t="s">
        <v>848</v>
      </c>
      <c r="B524" s="43">
        <v>130</v>
      </c>
      <c r="C524" s="40"/>
      <c r="D524" s="41">
        <f t="shared" si="8"/>
        <v>0</v>
      </c>
    </row>
    <row r="525" spans="1:4" s="44" customFormat="1" ht="16.5" customHeight="1">
      <c r="A525" s="46" t="s">
        <v>300</v>
      </c>
      <c r="B525" s="43">
        <v>131</v>
      </c>
      <c r="C525" s="40">
        <v>831</v>
      </c>
      <c r="D525" s="41">
        <f t="shared" si="8"/>
        <v>634.3511450381679</v>
      </c>
    </row>
    <row r="526" spans="1:4" s="44" customFormat="1" ht="16.5" customHeight="1">
      <c r="A526" s="46" t="s">
        <v>534</v>
      </c>
      <c r="B526" s="43">
        <v>30</v>
      </c>
      <c r="C526" s="40">
        <v>40</v>
      </c>
      <c r="D526" s="41">
        <f t="shared" si="8"/>
        <v>133.33333333333331</v>
      </c>
    </row>
    <row r="527" spans="1:4" s="44" customFormat="1" ht="16.5" customHeight="1">
      <c r="A527" s="53" t="s">
        <v>661</v>
      </c>
      <c r="B527" s="43">
        <v>200</v>
      </c>
      <c r="C527" s="40">
        <v>134</v>
      </c>
      <c r="D527" s="41">
        <f t="shared" si="8"/>
        <v>67</v>
      </c>
    </row>
    <row r="528" spans="1:4" s="44" customFormat="1" ht="16.5" customHeight="1">
      <c r="A528" s="46" t="s">
        <v>301</v>
      </c>
      <c r="B528" s="43">
        <v>240</v>
      </c>
      <c r="C528" s="40">
        <v>114</v>
      </c>
      <c r="D528" s="41">
        <f t="shared" si="8"/>
        <v>47.5</v>
      </c>
    </row>
    <row r="529" spans="1:4" s="44" customFormat="1" ht="16.5" customHeight="1">
      <c r="A529" s="51" t="s">
        <v>849</v>
      </c>
      <c r="B529" s="43">
        <v>50</v>
      </c>
      <c r="C529" s="40"/>
      <c r="D529" s="41">
        <f>C529/B529*100</f>
        <v>0</v>
      </c>
    </row>
    <row r="530" spans="1:4" s="44" customFormat="1" ht="16.5" customHeight="1">
      <c r="A530" s="46" t="s">
        <v>398</v>
      </c>
      <c r="B530" s="43">
        <v>6073</v>
      </c>
      <c r="C530" s="40">
        <v>1275</v>
      </c>
      <c r="D530" s="41">
        <f t="shared" si="8"/>
        <v>20.994566112300344</v>
      </c>
    </row>
    <row r="531" spans="1:4" s="44" customFormat="1" ht="16.5" customHeight="1">
      <c r="A531" s="46" t="s">
        <v>850</v>
      </c>
      <c r="B531" s="43">
        <v>635</v>
      </c>
      <c r="C531" s="40"/>
      <c r="D531" s="41"/>
    </row>
    <row r="532" spans="1:4" s="44" customFormat="1" ht="16.5" customHeight="1">
      <c r="A532" s="49" t="s">
        <v>662</v>
      </c>
      <c r="B532" s="43">
        <v>46</v>
      </c>
      <c r="C532" s="40">
        <v>56</v>
      </c>
      <c r="D532" s="41">
        <f t="shared" si="8"/>
        <v>121.73913043478262</v>
      </c>
    </row>
    <row r="533" spans="1:4" s="44" customFormat="1" ht="16.5" customHeight="1">
      <c r="A533" s="46" t="s">
        <v>302</v>
      </c>
      <c r="B533" s="43">
        <v>2607</v>
      </c>
      <c r="C533" s="40">
        <v>3752</v>
      </c>
      <c r="D533" s="41">
        <f t="shared" si="8"/>
        <v>143.92021480629074</v>
      </c>
    </row>
    <row r="534" spans="1:4" s="44" customFormat="1" ht="16.5" customHeight="1">
      <c r="A534" s="46" t="s">
        <v>303</v>
      </c>
      <c r="B534" s="43">
        <v>2778</v>
      </c>
      <c r="C534" s="40">
        <v>2887</v>
      </c>
      <c r="D534" s="41">
        <f t="shared" si="8"/>
        <v>103.9236861051116</v>
      </c>
    </row>
    <row r="535" spans="1:4" s="44" customFormat="1" ht="16.5" customHeight="1">
      <c r="A535" s="42" t="s">
        <v>304</v>
      </c>
      <c r="B535" s="43">
        <v>32487</v>
      </c>
      <c r="C535" s="40">
        <v>60633</v>
      </c>
      <c r="D535" s="41">
        <f t="shared" si="8"/>
        <v>186.63773201588327</v>
      </c>
    </row>
    <row r="536" spans="1:4" s="44" customFormat="1" ht="16.5" customHeight="1">
      <c r="A536" s="46" t="s">
        <v>24</v>
      </c>
      <c r="B536" s="43">
        <v>219</v>
      </c>
      <c r="C536" s="40">
        <v>156</v>
      </c>
      <c r="D536" s="41">
        <f t="shared" si="8"/>
        <v>71.23287671232876</v>
      </c>
    </row>
    <row r="537" spans="1:4" s="44" customFormat="1" ht="16.5" customHeight="1">
      <c r="A537" s="46" t="s">
        <v>25</v>
      </c>
      <c r="B537" s="43">
        <v>530</v>
      </c>
      <c r="C537" s="40">
        <v>10</v>
      </c>
      <c r="D537" s="41">
        <f t="shared" si="8"/>
        <v>1.8867924528301887</v>
      </c>
    </row>
    <row r="538" spans="1:4" s="44" customFormat="1" ht="16.5" customHeight="1">
      <c r="A538" s="46" t="s">
        <v>305</v>
      </c>
      <c r="B538" s="43">
        <v>12520</v>
      </c>
      <c r="C538" s="40">
        <v>46124</v>
      </c>
      <c r="D538" s="41">
        <f t="shared" si="8"/>
        <v>368.40255591054313</v>
      </c>
    </row>
    <row r="539" spans="1:4" s="44" customFormat="1" ht="16.5" customHeight="1">
      <c r="A539" s="46" t="s">
        <v>306</v>
      </c>
      <c r="B539" s="43">
        <v>8386</v>
      </c>
      <c r="C539" s="40">
        <v>2205</v>
      </c>
      <c r="D539" s="41">
        <f t="shared" si="8"/>
        <v>26.293823038397328</v>
      </c>
    </row>
    <row r="540" spans="1:4" s="44" customFormat="1" ht="16.5" customHeight="1">
      <c r="A540" s="46" t="s">
        <v>307</v>
      </c>
      <c r="B540" s="43"/>
      <c r="C540" s="40"/>
      <c r="D540" s="41" t="e">
        <f t="shared" si="8"/>
        <v>#DIV/0!</v>
      </c>
    </row>
    <row r="541" spans="1:4" s="44" customFormat="1" ht="16.5" customHeight="1">
      <c r="A541" s="46" t="s">
        <v>308</v>
      </c>
      <c r="B541" s="43"/>
      <c r="C541" s="40">
        <v>100</v>
      </c>
      <c r="D541" s="41" t="e">
        <f t="shared" si="8"/>
        <v>#DIV/0!</v>
      </c>
    </row>
    <row r="542" spans="1:4" s="44" customFormat="1" ht="16.5" customHeight="1">
      <c r="A542" s="46" t="s">
        <v>309</v>
      </c>
      <c r="B542" s="43">
        <v>10832</v>
      </c>
      <c r="C542" s="40">
        <v>12038</v>
      </c>
      <c r="D542" s="41">
        <f t="shared" si="8"/>
        <v>111.13367799113738</v>
      </c>
    </row>
    <row r="543" spans="1:4" s="44" customFormat="1" ht="16.5" customHeight="1">
      <c r="A543" s="42" t="s">
        <v>310</v>
      </c>
      <c r="B543" s="43">
        <v>213</v>
      </c>
      <c r="C543" s="40">
        <v>4289</v>
      </c>
      <c r="D543" s="41">
        <f t="shared" si="8"/>
        <v>2013.6150234741783</v>
      </c>
    </row>
    <row r="544" spans="1:4" s="44" customFormat="1" ht="16.5" customHeight="1">
      <c r="A544" s="46" t="s">
        <v>141</v>
      </c>
      <c r="B544" s="43">
        <v>176</v>
      </c>
      <c r="C544" s="40">
        <v>186</v>
      </c>
      <c r="D544" s="41">
        <f t="shared" si="8"/>
        <v>105.68181818181819</v>
      </c>
    </row>
    <row r="545" spans="1:4" s="44" customFormat="1" ht="16.5" customHeight="1">
      <c r="A545" s="46" t="s">
        <v>311</v>
      </c>
      <c r="B545" s="43"/>
      <c r="C545" s="40">
        <v>4031</v>
      </c>
      <c r="D545" s="41" t="e">
        <f t="shared" si="8"/>
        <v>#DIV/0!</v>
      </c>
    </row>
    <row r="546" spans="1:4" s="44" customFormat="1" ht="16.5" customHeight="1">
      <c r="A546" s="46" t="s">
        <v>312</v>
      </c>
      <c r="B546" s="43"/>
      <c r="C546" s="40"/>
      <c r="D546" s="41" t="e">
        <f t="shared" si="8"/>
        <v>#DIV/0!</v>
      </c>
    </row>
    <row r="547" spans="1:4" s="44" customFormat="1" ht="16.5" customHeight="1">
      <c r="A547" s="46" t="s">
        <v>313</v>
      </c>
      <c r="B547" s="43">
        <v>37</v>
      </c>
      <c r="C547" s="40">
        <v>72</v>
      </c>
      <c r="D547" s="41">
        <f t="shared" si="8"/>
        <v>194.5945945945946</v>
      </c>
    </row>
    <row r="548" spans="1:4" s="44" customFormat="1" ht="16.5" customHeight="1">
      <c r="A548" s="42" t="s">
        <v>314</v>
      </c>
      <c r="B548" s="43">
        <v>14316</v>
      </c>
      <c r="C548" s="40">
        <v>10415</v>
      </c>
      <c r="D548" s="41">
        <f t="shared" si="8"/>
        <v>72.75076837105337</v>
      </c>
    </row>
    <row r="549" spans="1:4" s="44" customFormat="1" ht="16.5" customHeight="1">
      <c r="A549" s="46" t="s">
        <v>315</v>
      </c>
      <c r="B549" s="43">
        <v>60</v>
      </c>
      <c r="C549" s="40">
        <v>85</v>
      </c>
      <c r="D549" s="41">
        <f t="shared" si="8"/>
        <v>141.66666666666669</v>
      </c>
    </row>
    <row r="550" spans="1:4" s="44" customFormat="1" ht="16.5" customHeight="1">
      <c r="A550" s="46" t="s">
        <v>316</v>
      </c>
      <c r="B550" s="43">
        <v>11200</v>
      </c>
      <c r="C550" s="40">
        <v>10038</v>
      </c>
      <c r="D550" s="41">
        <f t="shared" si="8"/>
        <v>89.625</v>
      </c>
    </row>
    <row r="551" spans="1:4" s="44" customFormat="1" ht="16.5" customHeight="1">
      <c r="A551" s="46" t="s">
        <v>317</v>
      </c>
      <c r="B551" s="43">
        <v>650</v>
      </c>
      <c r="C551" s="40">
        <v>292</v>
      </c>
      <c r="D551" s="41">
        <f t="shared" si="8"/>
        <v>44.92307692307692</v>
      </c>
    </row>
    <row r="552" spans="1:4" s="44" customFormat="1" ht="16.5" customHeight="1">
      <c r="A552" s="46" t="s">
        <v>851</v>
      </c>
      <c r="B552" s="43">
        <v>2406</v>
      </c>
      <c r="C552" s="40"/>
      <c r="D552" s="41"/>
    </row>
    <row r="553" spans="1:4" s="44" customFormat="1" ht="16.5" customHeight="1">
      <c r="A553" s="42" t="s">
        <v>318</v>
      </c>
      <c r="B553" s="43">
        <v>3896</v>
      </c>
      <c r="C553" s="40">
        <v>3227</v>
      </c>
      <c r="D553" s="41">
        <f t="shared" si="8"/>
        <v>82.82854209445586</v>
      </c>
    </row>
    <row r="554" spans="1:4" s="44" customFormat="1" ht="16.5" customHeight="1">
      <c r="A554" s="53" t="s">
        <v>663</v>
      </c>
      <c r="B554" s="43"/>
      <c r="C554" s="40">
        <v>20</v>
      </c>
      <c r="D554" s="41" t="e">
        <f t="shared" si="8"/>
        <v>#DIV/0!</v>
      </c>
    </row>
    <row r="555" spans="1:4" s="44" customFormat="1" ht="16.5" customHeight="1">
      <c r="A555" s="46" t="s">
        <v>319</v>
      </c>
      <c r="B555" s="43">
        <v>173</v>
      </c>
      <c r="C555" s="40"/>
      <c r="D555" s="41">
        <f t="shared" si="8"/>
        <v>0</v>
      </c>
    </row>
    <row r="556" spans="1:4" s="44" customFormat="1" ht="16.5" customHeight="1">
      <c r="A556" s="46" t="s">
        <v>320</v>
      </c>
      <c r="B556" s="43">
        <v>3406</v>
      </c>
      <c r="C556" s="40">
        <v>2688</v>
      </c>
      <c r="D556" s="41">
        <f t="shared" si="8"/>
        <v>78.91955372871404</v>
      </c>
    </row>
    <row r="557" spans="1:4" s="44" customFormat="1" ht="16.5" customHeight="1">
      <c r="A557" s="46" t="s">
        <v>535</v>
      </c>
      <c r="B557" s="43">
        <v>263</v>
      </c>
      <c r="C557" s="40">
        <v>519</v>
      </c>
      <c r="D557" s="41">
        <f t="shared" si="8"/>
        <v>197.3384030418251</v>
      </c>
    </row>
    <row r="558" spans="1:4" s="44" customFormat="1" ht="16.5" customHeight="1">
      <c r="A558" s="46" t="s">
        <v>321</v>
      </c>
      <c r="B558" s="43">
        <v>54</v>
      </c>
      <c r="C558" s="40"/>
      <c r="D558" s="41">
        <f t="shared" si="8"/>
        <v>0</v>
      </c>
    </row>
    <row r="559" spans="1:4" s="44" customFormat="1" ht="16.5" customHeight="1">
      <c r="A559" s="42" t="s">
        <v>322</v>
      </c>
      <c r="B559" s="43"/>
      <c r="C559" s="40">
        <v>11</v>
      </c>
      <c r="D559" s="41" t="e">
        <f t="shared" si="8"/>
        <v>#DIV/0!</v>
      </c>
    </row>
    <row r="560" spans="1:4" s="44" customFormat="1" ht="16.5" customHeight="1">
      <c r="A560" s="46" t="s">
        <v>536</v>
      </c>
      <c r="B560" s="43"/>
      <c r="C560" s="40">
        <v>11</v>
      </c>
      <c r="D560" s="41" t="e">
        <f t="shared" si="8"/>
        <v>#DIV/0!</v>
      </c>
    </row>
    <row r="561" spans="1:4" s="44" customFormat="1" ht="16.5" customHeight="1">
      <c r="A561" s="42" t="s">
        <v>323</v>
      </c>
      <c r="B561" s="43">
        <v>440</v>
      </c>
      <c r="C561" s="40">
        <v>1756</v>
      </c>
      <c r="D561" s="41">
        <f t="shared" si="8"/>
        <v>399.09090909090907</v>
      </c>
    </row>
    <row r="562" spans="1:4" s="44" customFormat="1" ht="16.5" customHeight="1">
      <c r="A562" s="46" t="s">
        <v>324</v>
      </c>
      <c r="B562" s="43">
        <v>440</v>
      </c>
      <c r="C562" s="40">
        <v>1756</v>
      </c>
      <c r="D562" s="41">
        <f t="shared" si="8"/>
        <v>399.09090909090907</v>
      </c>
    </row>
    <row r="563" spans="1:4" s="44" customFormat="1" ht="16.5" customHeight="1">
      <c r="A563" s="42" t="s">
        <v>325</v>
      </c>
      <c r="B563" s="43">
        <v>24165</v>
      </c>
      <c r="C563" s="40">
        <v>24732</v>
      </c>
      <c r="D563" s="41">
        <f t="shared" si="8"/>
        <v>102.3463687150838</v>
      </c>
    </row>
    <row r="564" spans="1:4" s="44" customFormat="1" ht="16.5" customHeight="1">
      <c r="A564" s="42" t="s">
        <v>326</v>
      </c>
      <c r="B564" s="43">
        <v>20767</v>
      </c>
      <c r="C564" s="40">
        <v>10123</v>
      </c>
      <c r="D564" s="41">
        <f t="shared" si="8"/>
        <v>48.745606009534356</v>
      </c>
    </row>
    <row r="565" spans="1:4" s="44" customFormat="1" ht="16.5" customHeight="1">
      <c r="A565" s="46" t="s">
        <v>24</v>
      </c>
      <c r="B565" s="43">
        <v>237</v>
      </c>
      <c r="C565" s="40">
        <v>230</v>
      </c>
      <c r="D565" s="41">
        <f t="shared" si="8"/>
        <v>97.0464135021097</v>
      </c>
    </row>
    <row r="566" spans="1:4" s="44" customFormat="1" ht="16.5" customHeight="1">
      <c r="A566" s="47" t="s">
        <v>25</v>
      </c>
      <c r="B566" s="43">
        <v>40</v>
      </c>
      <c r="C566" s="40"/>
      <c r="D566" s="41">
        <f t="shared" si="8"/>
        <v>0</v>
      </c>
    </row>
    <row r="567" spans="1:4" s="44" customFormat="1" ht="16.5" customHeight="1">
      <c r="A567" s="46" t="s">
        <v>537</v>
      </c>
      <c r="B567" s="43">
        <v>9193</v>
      </c>
      <c r="C567" s="40">
        <v>1300</v>
      </c>
      <c r="D567" s="41">
        <f t="shared" si="8"/>
        <v>14.141194387033613</v>
      </c>
    </row>
    <row r="568" spans="1:4" s="44" customFormat="1" ht="16.5" customHeight="1">
      <c r="A568" s="46" t="s">
        <v>327</v>
      </c>
      <c r="B568" s="43">
        <v>3895</v>
      </c>
      <c r="C568" s="40">
        <v>2860</v>
      </c>
      <c r="D568" s="41">
        <f t="shared" si="8"/>
        <v>73.42747111681643</v>
      </c>
    </row>
    <row r="569" spans="1:4" s="44" customFormat="1" ht="16.5" customHeight="1">
      <c r="A569" s="46" t="s">
        <v>328</v>
      </c>
      <c r="B569" s="43">
        <v>44</v>
      </c>
      <c r="C569" s="40">
        <v>54</v>
      </c>
      <c r="D569" s="41">
        <f t="shared" si="8"/>
        <v>122.72727272727273</v>
      </c>
    </row>
    <row r="570" spans="1:4" s="44" customFormat="1" ht="16.5" customHeight="1">
      <c r="A570" s="46" t="s">
        <v>329</v>
      </c>
      <c r="B570" s="43">
        <v>2576</v>
      </c>
      <c r="C570" s="40">
        <v>2259</v>
      </c>
      <c r="D570" s="41">
        <f t="shared" si="8"/>
        <v>87.69409937888199</v>
      </c>
    </row>
    <row r="571" spans="1:4" s="44" customFormat="1" ht="16.5" customHeight="1">
      <c r="A571" s="53" t="s">
        <v>664</v>
      </c>
      <c r="B571" s="43"/>
      <c r="C571" s="40">
        <v>498</v>
      </c>
      <c r="D571" s="41" t="e">
        <f t="shared" si="8"/>
        <v>#DIV/0!</v>
      </c>
    </row>
    <row r="572" spans="1:4" s="44" customFormat="1" ht="16.5" customHeight="1">
      <c r="A572" s="46" t="s">
        <v>330</v>
      </c>
      <c r="B572" s="43">
        <v>154</v>
      </c>
      <c r="C572" s="40">
        <v>447</v>
      </c>
      <c r="D572" s="41">
        <f t="shared" si="8"/>
        <v>290.2597402597403</v>
      </c>
    </row>
    <row r="573" spans="1:4" s="44" customFormat="1" ht="16.5" customHeight="1">
      <c r="A573" s="47" t="s">
        <v>331</v>
      </c>
      <c r="B573" s="43"/>
      <c r="C573" s="40"/>
      <c r="D573" s="41" t="e">
        <f t="shared" si="8"/>
        <v>#DIV/0!</v>
      </c>
    </row>
    <row r="574" spans="1:4" s="44" customFormat="1" ht="16.5" customHeight="1">
      <c r="A574" s="46" t="s">
        <v>332</v>
      </c>
      <c r="B574" s="43">
        <v>4628</v>
      </c>
      <c r="C574" s="40">
        <v>2475</v>
      </c>
      <c r="D574" s="41">
        <f t="shared" si="8"/>
        <v>53.478824546240276</v>
      </c>
    </row>
    <row r="575" spans="1:4" s="44" customFormat="1" ht="16.5" customHeight="1">
      <c r="A575" s="42" t="s">
        <v>333</v>
      </c>
      <c r="B575" s="43">
        <v>3147</v>
      </c>
      <c r="C575" s="40">
        <v>3214</v>
      </c>
      <c r="D575" s="41">
        <f t="shared" si="8"/>
        <v>102.12901175722911</v>
      </c>
    </row>
    <row r="576" spans="1:4" s="44" customFormat="1" ht="16.5" customHeight="1">
      <c r="A576" s="46" t="s">
        <v>334</v>
      </c>
      <c r="B576" s="43">
        <v>505</v>
      </c>
      <c r="C576" s="40">
        <v>487</v>
      </c>
      <c r="D576" s="41">
        <f t="shared" si="8"/>
        <v>96.43564356435644</v>
      </c>
    </row>
    <row r="577" spans="1:4" s="44" customFormat="1" ht="16.5" customHeight="1">
      <c r="A577" s="46" t="s">
        <v>335</v>
      </c>
      <c r="B577" s="43">
        <v>1247</v>
      </c>
      <c r="C577" s="40">
        <v>1313</v>
      </c>
      <c r="D577" s="41">
        <f t="shared" si="8"/>
        <v>105.29270248596632</v>
      </c>
    </row>
    <row r="578" spans="1:4" s="44" customFormat="1" ht="16.5" customHeight="1">
      <c r="A578" s="46" t="s">
        <v>336</v>
      </c>
      <c r="B578" s="43">
        <v>196</v>
      </c>
      <c r="C578" s="40">
        <v>228</v>
      </c>
      <c r="D578" s="41">
        <f t="shared" si="8"/>
        <v>116.3265306122449</v>
      </c>
    </row>
    <row r="579" spans="1:4" s="44" customFormat="1" ht="16.5" customHeight="1">
      <c r="A579" s="46" t="s">
        <v>538</v>
      </c>
      <c r="B579" s="43">
        <v>1199</v>
      </c>
      <c r="C579" s="40">
        <v>1186</v>
      </c>
      <c r="D579" s="41">
        <f t="shared" si="8"/>
        <v>98.91576313594662</v>
      </c>
    </row>
    <row r="580" spans="1:4" s="44" customFormat="1" ht="16.5" customHeight="1">
      <c r="A580" s="54" t="s">
        <v>399</v>
      </c>
      <c r="B580" s="43">
        <v>251</v>
      </c>
      <c r="C580" s="40">
        <v>11395</v>
      </c>
      <c r="D580" s="41">
        <f t="shared" si="8"/>
        <v>4539.840637450199</v>
      </c>
    </row>
    <row r="581" spans="1:4" s="44" customFormat="1" ht="16.5" customHeight="1">
      <c r="A581" s="49" t="s">
        <v>665</v>
      </c>
      <c r="B581" s="43">
        <v>251</v>
      </c>
      <c r="C581" s="40">
        <v>6398</v>
      </c>
      <c r="D581" s="41">
        <f t="shared" si="8"/>
        <v>2549.003984063745</v>
      </c>
    </row>
    <row r="582" spans="1:4" s="44" customFormat="1" ht="16.5" customHeight="1">
      <c r="A582" s="47" t="s">
        <v>400</v>
      </c>
      <c r="B582" s="43"/>
      <c r="C582" s="40">
        <v>3785</v>
      </c>
      <c r="D582" s="41" t="e">
        <f t="shared" si="8"/>
        <v>#DIV/0!</v>
      </c>
    </row>
    <row r="583" spans="1:4" s="44" customFormat="1" ht="16.5" customHeight="1">
      <c r="A583" s="49" t="s">
        <v>666</v>
      </c>
      <c r="B583" s="43"/>
      <c r="C583" s="40">
        <v>1212</v>
      </c>
      <c r="D583" s="41" t="e">
        <f t="shared" si="8"/>
        <v>#DIV/0!</v>
      </c>
    </row>
    <row r="584" spans="1:4" s="44" customFormat="1" ht="16.5" customHeight="1">
      <c r="A584" s="42" t="s">
        <v>337</v>
      </c>
      <c r="B584" s="43">
        <v>2232</v>
      </c>
      <c r="C584" s="40">
        <v>6516</v>
      </c>
      <c r="D584" s="41">
        <f t="shared" si="8"/>
        <v>291.93548387096774</v>
      </c>
    </row>
    <row r="585" spans="1:4" s="44" customFormat="1" ht="16.5" customHeight="1">
      <c r="A585" s="42" t="s">
        <v>338</v>
      </c>
      <c r="B585" s="43">
        <v>577</v>
      </c>
      <c r="C585" s="40">
        <v>4068</v>
      </c>
      <c r="D585" s="41">
        <f t="shared" si="8"/>
        <v>705.0259965337955</v>
      </c>
    </row>
    <row r="586" spans="1:4" s="44" customFormat="1" ht="16.5" customHeight="1">
      <c r="A586" s="46" t="s">
        <v>24</v>
      </c>
      <c r="B586" s="43">
        <v>508</v>
      </c>
      <c r="C586" s="40">
        <v>47</v>
      </c>
      <c r="D586" s="41">
        <f aca="true" t="shared" si="9" ref="D586:D654">C586/B586*100</f>
        <v>9.251968503937007</v>
      </c>
    </row>
    <row r="587" spans="1:4" s="44" customFormat="1" ht="16.5" customHeight="1">
      <c r="A587" s="46" t="s">
        <v>339</v>
      </c>
      <c r="B587" s="43">
        <v>69</v>
      </c>
      <c r="C587" s="40">
        <v>4021</v>
      </c>
      <c r="D587" s="41">
        <f t="shared" si="9"/>
        <v>5827.536231884058</v>
      </c>
    </row>
    <row r="588" spans="1:4" s="44" customFormat="1" ht="16.5" customHeight="1">
      <c r="A588" s="42" t="s">
        <v>340</v>
      </c>
      <c r="B588" s="43">
        <v>1184</v>
      </c>
      <c r="C588" s="40">
        <v>1049</v>
      </c>
      <c r="D588" s="41">
        <f t="shared" si="9"/>
        <v>88.59797297297297</v>
      </c>
    </row>
    <row r="589" spans="1:4" s="44" customFormat="1" ht="16.5" customHeight="1">
      <c r="A589" s="46" t="s">
        <v>24</v>
      </c>
      <c r="B589" s="43">
        <v>992</v>
      </c>
      <c r="C589" s="40">
        <v>862</v>
      </c>
      <c r="D589" s="41">
        <f t="shared" si="9"/>
        <v>86.89516129032258</v>
      </c>
    </row>
    <row r="590" spans="1:4" s="44" customFormat="1" ht="16.5" customHeight="1">
      <c r="A590" s="46" t="s">
        <v>25</v>
      </c>
      <c r="B590" s="43"/>
      <c r="C590" s="40"/>
      <c r="D590" s="41" t="e">
        <f t="shared" si="9"/>
        <v>#DIV/0!</v>
      </c>
    </row>
    <row r="591" spans="1:4" s="44" customFormat="1" ht="16.5" customHeight="1">
      <c r="A591" s="46" t="s">
        <v>341</v>
      </c>
      <c r="B591" s="43">
        <v>192</v>
      </c>
      <c r="C591" s="40">
        <v>187</v>
      </c>
      <c r="D591" s="41">
        <f t="shared" si="9"/>
        <v>97.39583333333334</v>
      </c>
    </row>
    <row r="592" spans="1:4" s="44" customFormat="1" ht="16.5" customHeight="1">
      <c r="A592" s="42" t="s">
        <v>539</v>
      </c>
      <c r="B592" s="43">
        <v>398</v>
      </c>
      <c r="C592" s="40"/>
      <c r="D592" s="41">
        <f t="shared" si="9"/>
        <v>0</v>
      </c>
    </row>
    <row r="593" spans="1:4" s="44" customFormat="1" ht="16.5" customHeight="1">
      <c r="A593" s="46" t="s">
        <v>24</v>
      </c>
      <c r="B593" s="43">
        <v>398</v>
      </c>
      <c r="C593" s="40"/>
      <c r="D593" s="41">
        <f t="shared" si="9"/>
        <v>0</v>
      </c>
    </row>
    <row r="594" spans="1:4" s="44" customFormat="1" ht="16.5" customHeight="1">
      <c r="A594" s="46" t="s">
        <v>25</v>
      </c>
      <c r="B594" s="43"/>
      <c r="C594" s="40"/>
      <c r="D594" s="41" t="e">
        <f t="shared" si="9"/>
        <v>#DIV/0!</v>
      </c>
    </row>
    <row r="595" spans="1:4" s="44" customFormat="1" ht="16.5" customHeight="1">
      <c r="A595" s="42" t="s">
        <v>342</v>
      </c>
      <c r="B595" s="43">
        <v>20</v>
      </c>
      <c r="C595" s="40">
        <v>3</v>
      </c>
      <c r="D595" s="41">
        <f t="shared" si="9"/>
        <v>15</v>
      </c>
    </row>
    <row r="596" spans="1:4" s="44" customFormat="1" ht="16.5" customHeight="1">
      <c r="A596" s="46" t="s">
        <v>343</v>
      </c>
      <c r="B596" s="43"/>
      <c r="C596" s="40"/>
      <c r="D596" s="41" t="e">
        <f t="shared" si="9"/>
        <v>#DIV/0!</v>
      </c>
    </row>
    <row r="597" spans="1:4" s="44" customFormat="1" ht="16.5" customHeight="1">
      <c r="A597" s="46" t="s">
        <v>344</v>
      </c>
      <c r="B597" s="43">
        <v>20</v>
      </c>
      <c r="C597" s="40">
        <v>3</v>
      </c>
      <c r="D597" s="41">
        <f t="shared" si="9"/>
        <v>15</v>
      </c>
    </row>
    <row r="598" spans="1:4" s="44" customFormat="1" ht="16.5" customHeight="1">
      <c r="A598" s="42" t="s">
        <v>345</v>
      </c>
      <c r="B598" s="43"/>
      <c r="C598" s="40">
        <v>768</v>
      </c>
      <c r="D598" s="41" t="e">
        <f t="shared" si="9"/>
        <v>#DIV/0!</v>
      </c>
    </row>
    <row r="599" spans="1:4" s="44" customFormat="1" ht="16.5" customHeight="1">
      <c r="A599" s="46" t="s">
        <v>24</v>
      </c>
      <c r="B599" s="43"/>
      <c r="C599" s="40">
        <v>319</v>
      </c>
      <c r="D599" s="41" t="e">
        <f t="shared" si="9"/>
        <v>#DIV/0!</v>
      </c>
    </row>
    <row r="600" spans="1:4" s="44" customFormat="1" ht="16.5" customHeight="1">
      <c r="A600" s="46" t="s">
        <v>401</v>
      </c>
      <c r="B600" s="43"/>
      <c r="C600" s="40"/>
      <c r="D600" s="41" t="e">
        <f t="shared" si="9"/>
        <v>#DIV/0!</v>
      </c>
    </row>
    <row r="601" spans="1:4" s="44" customFormat="1" ht="16.5" customHeight="1">
      <c r="A601" s="46" t="s">
        <v>346</v>
      </c>
      <c r="B601" s="43"/>
      <c r="C601" s="40">
        <v>449</v>
      </c>
      <c r="D601" s="41" t="e">
        <f t="shared" si="9"/>
        <v>#DIV/0!</v>
      </c>
    </row>
    <row r="602" spans="1:4" s="44" customFormat="1" ht="16.5" customHeight="1">
      <c r="A602" s="42" t="s">
        <v>347</v>
      </c>
      <c r="B602" s="43">
        <v>20</v>
      </c>
      <c r="C602" s="40">
        <v>120</v>
      </c>
      <c r="D602" s="41">
        <f t="shared" si="9"/>
        <v>600</v>
      </c>
    </row>
    <row r="603" spans="1:4" s="44" customFormat="1" ht="16.5" customHeight="1">
      <c r="A603" s="46" t="s">
        <v>348</v>
      </c>
      <c r="B603" s="43">
        <v>20</v>
      </c>
      <c r="C603" s="40">
        <v>62</v>
      </c>
      <c r="D603" s="41">
        <f t="shared" si="9"/>
        <v>310</v>
      </c>
    </row>
    <row r="604" spans="1:4" s="44" customFormat="1" ht="16.5" customHeight="1">
      <c r="A604" s="46" t="s">
        <v>349</v>
      </c>
      <c r="B604" s="43"/>
      <c r="C604" s="40">
        <v>58</v>
      </c>
      <c r="D604" s="41" t="e">
        <f t="shared" si="9"/>
        <v>#DIV/0!</v>
      </c>
    </row>
    <row r="605" spans="1:4" s="44" customFormat="1" ht="16.5" customHeight="1">
      <c r="A605" s="42" t="s">
        <v>350</v>
      </c>
      <c r="B605" s="43">
        <v>33</v>
      </c>
      <c r="C605" s="40">
        <v>508</v>
      </c>
      <c r="D605" s="41">
        <f t="shared" si="9"/>
        <v>1539.3939393939395</v>
      </c>
    </row>
    <row r="606" spans="1:4" s="44" customFormat="1" ht="16.5" customHeight="1">
      <c r="A606" s="46" t="s">
        <v>351</v>
      </c>
      <c r="B606" s="43"/>
      <c r="C606" s="40">
        <v>70</v>
      </c>
      <c r="D606" s="41" t="e">
        <f t="shared" si="9"/>
        <v>#DIV/0!</v>
      </c>
    </row>
    <row r="607" spans="1:4" s="44" customFormat="1" ht="16.5" customHeight="1">
      <c r="A607" s="46" t="s">
        <v>352</v>
      </c>
      <c r="B607" s="43">
        <v>33</v>
      </c>
      <c r="C607" s="40">
        <v>438</v>
      </c>
      <c r="D607" s="41">
        <f t="shared" si="9"/>
        <v>1327.2727272727273</v>
      </c>
    </row>
    <row r="608" spans="1:4" s="44" customFormat="1" ht="16.5" customHeight="1">
      <c r="A608" s="42" t="s">
        <v>353</v>
      </c>
      <c r="B608" s="43">
        <v>1891</v>
      </c>
      <c r="C608" s="40">
        <v>2858</v>
      </c>
      <c r="D608" s="41">
        <f t="shared" si="9"/>
        <v>151.1369645690111</v>
      </c>
    </row>
    <row r="609" spans="1:4" s="44" customFormat="1" ht="16.5" customHeight="1">
      <c r="A609" s="42" t="s">
        <v>354</v>
      </c>
      <c r="B609" s="43">
        <v>1780</v>
      </c>
      <c r="C609" s="40">
        <v>2342</v>
      </c>
      <c r="D609" s="41">
        <f t="shared" si="9"/>
        <v>131.57303370786516</v>
      </c>
    </row>
    <row r="610" spans="1:4" s="44" customFormat="1" ht="16.5" customHeight="1">
      <c r="A610" s="46" t="s">
        <v>24</v>
      </c>
      <c r="B610" s="43">
        <v>313</v>
      </c>
      <c r="C610" s="40">
        <v>151</v>
      </c>
      <c r="D610" s="41">
        <f t="shared" si="9"/>
        <v>48.242811501597444</v>
      </c>
    </row>
    <row r="611" spans="1:4" s="44" customFormat="1" ht="16.5" customHeight="1">
      <c r="A611" s="46" t="s">
        <v>25</v>
      </c>
      <c r="B611" s="43">
        <v>35</v>
      </c>
      <c r="C611" s="40"/>
      <c r="D611" s="41">
        <f t="shared" si="9"/>
        <v>0</v>
      </c>
    </row>
    <row r="612" spans="1:4" s="44" customFormat="1" ht="16.5" customHeight="1">
      <c r="A612" s="46" t="s">
        <v>355</v>
      </c>
      <c r="B612" s="43">
        <v>1432</v>
      </c>
      <c r="C612" s="40">
        <v>2191</v>
      </c>
      <c r="D612" s="41">
        <f t="shared" si="9"/>
        <v>153.00279329608938</v>
      </c>
    </row>
    <row r="613" spans="1:4" s="44" customFormat="1" ht="16.5" customHeight="1">
      <c r="A613" s="42" t="s">
        <v>356</v>
      </c>
      <c r="B613" s="43"/>
      <c r="C613" s="40">
        <v>394</v>
      </c>
      <c r="D613" s="41" t="e">
        <f t="shared" si="9"/>
        <v>#DIV/0!</v>
      </c>
    </row>
    <row r="614" spans="1:4" s="44" customFormat="1" ht="16.5" customHeight="1">
      <c r="A614" s="46" t="s">
        <v>24</v>
      </c>
      <c r="B614" s="43"/>
      <c r="C614" s="40">
        <v>112</v>
      </c>
      <c r="D614" s="41" t="e">
        <f t="shared" si="9"/>
        <v>#DIV/0!</v>
      </c>
    </row>
    <row r="615" spans="1:4" s="44" customFormat="1" ht="16.5" customHeight="1">
      <c r="A615" s="46" t="s">
        <v>357</v>
      </c>
      <c r="B615" s="43"/>
      <c r="C615" s="40">
        <v>282</v>
      </c>
      <c r="D615" s="41" t="e">
        <f t="shared" si="9"/>
        <v>#DIV/0!</v>
      </c>
    </row>
    <row r="616" spans="1:4" s="44" customFormat="1" ht="16.5" customHeight="1">
      <c r="A616" s="42" t="s">
        <v>358</v>
      </c>
      <c r="B616" s="43">
        <v>111</v>
      </c>
      <c r="C616" s="40">
        <v>122</v>
      </c>
      <c r="D616" s="41">
        <f t="shared" si="9"/>
        <v>109.90990990990991</v>
      </c>
    </row>
    <row r="617" spans="1:4" s="44" customFormat="1" ht="16.5" customHeight="1">
      <c r="A617" s="46" t="s">
        <v>359</v>
      </c>
      <c r="B617" s="43">
        <v>111</v>
      </c>
      <c r="C617" s="40">
        <v>122</v>
      </c>
      <c r="D617" s="41">
        <f t="shared" si="9"/>
        <v>109.90990990990991</v>
      </c>
    </row>
    <row r="618" spans="1:4" ht="14.25">
      <c r="A618" s="54" t="s">
        <v>360</v>
      </c>
      <c r="B618" s="7">
        <v>229</v>
      </c>
      <c r="C618" s="40">
        <v>133</v>
      </c>
      <c r="D618" s="41">
        <f t="shared" si="9"/>
        <v>58.07860262008734</v>
      </c>
    </row>
    <row r="619" spans="1:4" ht="14.25">
      <c r="A619" s="54" t="s">
        <v>667</v>
      </c>
      <c r="B619" s="7">
        <v>124</v>
      </c>
      <c r="C619" s="40">
        <v>33</v>
      </c>
      <c r="D619" s="41">
        <f t="shared" si="9"/>
        <v>26.61290322580645</v>
      </c>
    </row>
    <row r="620" spans="1:4" ht="14.25">
      <c r="A620" s="49" t="s">
        <v>668</v>
      </c>
      <c r="B620" s="7">
        <v>124</v>
      </c>
      <c r="C620" s="40">
        <v>33</v>
      </c>
      <c r="D620" s="41">
        <f t="shared" si="9"/>
        <v>26.61290322580645</v>
      </c>
    </row>
    <row r="621" spans="1:4" ht="14.25">
      <c r="A621" s="54" t="s">
        <v>361</v>
      </c>
      <c r="B621" s="7">
        <v>105</v>
      </c>
      <c r="C621" s="40">
        <v>100</v>
      </c>
      <c r="D621" s="41">
        <f t="shared" si="9"/>
        <v>95.23809523809523</v>
      </c>
    </row>
    <row r="622" spans="1:4" ht="14.25">
      <c r="A622" s="47" t="s">
        <v>362</v>
      </c>
      <c r="B622" s="7">
        <v>105</v>
      </c>
      <c r="C622" s="40">
        <v>100</v>
      </c>
      <c r="D622" s="41">
        <f t="shared" si="9"/>
        <v>95.23809523809523</v>
      </c>
    </row>
    <row r="623" spans="1:4" ht="14.25">
      <c r="A623" s="42" t="s">
        <v>852</v>
      </c>
      <c r="B623" s="7">
        <v>4096</v>
      </c>
      <c r="C623" s="40">
        <v>8354</v>
      </c>
      <c r="D623" s="41">
        <f t="shared" si="9"/>
        <v>203.955078125</v>
      </c>
    </row>
    <row r="624" spans="1:4" ht="14.25">
      <c r="A624" s="42" t="s">
        <v>853</v>
      </c>
      <c r="B624" s="7">
        <v>3975</v>
      </c>
      <c r="C624" s="40">
        <v>8276</v>
      </c>
      <c r="D624" s="41">
        <f t="shared" si="9"/>
        <v>208.20125786163524</v>
      </c>
    </row>
    <row r="625" spans="1:4" ht="14.25">
      <c r="A625" s="46" t="s">
        <v>24</v>
      </c>
      <c r="B625" s="7">
        <v>2470</v>
      </c>
      <c r="C625" s="40">
        <v>2772</v>
      </c>
      <c r="D625" s="41">
        <f t="shared" si="9"/>
        <v>112.22672064777328</v>
      </c>
    </row>
    <row r="626" spans="1:4" ht="14.25">
      <c r="A626" s="47" t="s">
        <v>25</v>
      </c>
      <c r="B626" s="7">
        <v>150</v>
      </c>
      <c r="C626" s="40">
        <v>892</v>
      </c>
      <c r="D626" s="41">
        <f t="shared" si="9"/>
        <v>594.6666666666666</v>
      </c>
    </row>
    <row r="627" spans="1:4" ht="14.25">
      <c r="A627" s="55" t="s">
        <v>854</v>
      </c>
      <c r="B627" s="7">
        <v>32</v>
      </c>
      <c r="C627" s="40"/>
      <c r="D627" s="41">
        <f t="shared" si="9"/>
        <v>0</v>
      </c>
    </row>
    <row r="628" spans="1:4" ht="14.25">
      <c r="A628" s="47" t="s">
        <v>855</v>
      </c>
      <c r="B628" s="7">
        <v>15</v>
      </c>
      <c r="C628" s="40"/>
      <c r="D628" s="41"/>
    </row>
    <row r="629" spans="1:4" ht="14.25">
      <c r="A629" s="47" t="s">
        <v>363</v>
      </c>
      <c r="B629" s="7">
        <v>355</v>
      </c>
      <c r="C629" s="40">
        <v>20</v>
      </c>
      <c r="D629" s="41">
        <f t="shared" si="9"/>
        <v>5.633802816901409</v>
      </c>
    </row>
    <row r="630" spans="1:4" ht="14.25">
      <c r="A630" s="47" t="s">
        <v>858</v>
      </c>
      <c r="B630" s="7">
        <v>100</v>
      </c>
      <c r="C630" s="40"/>
      <c r="D630" s="41"/>
    </row>
    <row r="631" spans="1:4" ht="14.25">
      <c r="A631" s="47" t="s">
        <v>364</v>
      </c>
      <c r="B631" s="7">
        <v>26</v>
      </c>
      <c r="C631" s="40">
        <v>2708</v>
      </c>
      <c r="D631" s="41">
        <f t="shared" si="9"/>
        <v>10415.384615384615</v>
      </c>
    </row>
    <row r="632" spans="1:4" ht="14.25">
      <c r="A632" s="47" t="s">
        <v>856</v>
      </c>
      <c r="B632" s="7">
        <v>57</v>
      </c>
      <c r="C632" s="40"/>
      <c r="D632" s="41"/>
    </row>
    <row r="633" spans="1:4" ht="14.25">
      <c r="A633" s="47" t="s">
        <v>365</v>
      </c>
      <c r="B633" s="7"/>
      <c r="C633" s="40">
        <v>858</v>
      </c>
      <c r="D633" s="41" t="e">
        <f t="shared" si="9"/>
        <v>#DIV/0!</v>
      </c>
    </row>
    <row r="634" spans="1:4" ht="14.25">
      <c r="A634" s="47" t="s">
        <v>857</v>
      </c>
      <c r="B634" s="7">
        <v>770</v>
      </c>
      <c r="C634" s="40">
        <v>1026</v>
      </c>
      <c r="D634" s="41">
        <f t="shared" si="9"/>
        <v>133.24675324675326</v>
      </c>
    </row>
    <row r="635" spans="1:4" ht="14.25">
      <c r="A635" s="42" t="s">
        <v>366</v>
      </c>
      <c r="B635" s="7">
        <v>121</v>
      </c>
      <c r="C635" s="40">
        <v>78</v>
      </c>
      <c r="D635" s="41">
        <f t="shared" si="9"/>
        <v>64.46280991735537</v>
      </c>
    </row>
    <row r="636" spans="1:4" ht="14.25">
      <c r="A636" s="47" t="s">
        <v>25</v>
      </c>
      <c r="B636" s="7"/>
      <c r="C636" s="40">
        <v>2</v>
      </c>
      <c r="D636" s="41" t="e">
        <f t="shared" si="9"/>
        <v>#DIV/0!</v>
      </c>
    </row>
    <row r="637" spans="1:4" ht="14.25">
      <c r="A637" s="46" t="s">
        <v>367</v>
      </c>
      <c r="B637" s="7">
        <v>10</v>
      </c>
      <c r="C637" s="40">
        <v>56</v>
      </c>
      <c r="D637" s="41">
        <f t="shared" si="9"/>
        <v>560</v>
      </c>
    </row>
    <row r="638" spans="1:4" ht="14.25">
      <c r="A638" s="53" t="s">
        <v>669</v>
      </c>
      <c r="B638" s="7">
        <v>35</v>
      </c>
      <c r="C638" s="40">
        <v>20</v>
      </c>
      <c r="D638" s="41">
        <f t="shared" si="9"/>
        <v>57.14285714285714</v>
      </c>
    </row>
    <row r="639" spans="1:4" ht="14.25">
      <c r="A639" s="46" t="s">
        <v>368</v>
      </c>
      <c r="B639" s="7">
        <v>76</v>
      </c>
      <c r="C639" s="40"/>
      <c r="D639" s="41">
        <f t="shared" si="9"/>
        <v>0</v>
      </c>
    </row>
    <row r="640" spans="1:4" ht="14.25">
      <c r="A640" s="42" t="s">
        <v>369</v>
      </c>
      <c r="B640" s="7">
        <v>8925</v>
      </c>
      <c r="C640" s="40">
        <v>30560</v>
      </c>
      <c r="D640" s="41">
        <f t="shared" si="9"/>
        <v>342.40896358543415</v>
      </c>
    </row>
    <row r="641" spans="1:4" ht="14.25">
      <c r="A641" s="42" t="s">
        <v>370</v>
      </c>
      <c r="B641" s="7">
        <v>8925</v>
      </c>
      <c r="C641" s="40">
        <v>30560</v>
      </c>
      <c r="D641" s="41">
        <f t="shared" si="9"/>
        <v>342.40896358543415</v>
      </c>
    </row>
    <row r="642" spans="1:4" ht="14.25">
      <c r="A642" s="46" t="s">
        <v>371</v>
      </c>
      <c r="B642" s="7"/>
      <c r="C642" s="40">
        <v>11539</v>
      </c>
      <c r="D642" s="41" t="e">
        <f t="shared" si="9"/>
        <v>#DIV/0!</v>
      </c>
    </row>
    <row r="643" spans="1:4" ht="14.25">
      <c r="A643" s="46" t="s">
        <v>372</v>
      </c>
      <c r="B643" s="7">
        <v>2925</v>
      </c>
      <c r="C643" s="40">
        <v>8753</v>
      </c>
      <c r="D643" s="41">
        <f t="shared" si="9"/>
        <v>299.2478632478632</v>
      </c>
    </row>
    <row r="644" spans="1:4" ht="14.25">
      <c r="A644" s="46" t="s">
        <v>540</v>
      </c>
      <c r="B644" s="7"/>
      <c r="C644" s="40">
        <v>4297</v>
      </c>
      <c r="D644" s="41" t="e">
        <f t="shared" si="9"/>
        <v>#DIV/0!</v>
      </c>
    </row>
    <row r="645" spans="1:4" ht="14.25">
      <c r="A645" s="46" t="s">
        <v>859</v>
      </c>
      <c r="B645" s="7">
        <v>2078</v>
      </c>
      <c r="C645" s="40"/>
      <c r="D645" s="41"/>
    </row>
    <row r="646" spans="1:4" ht="14.25">
      <c r="A646" s="46" t="s">
        <v>373</v>
      </c>
      <c r="B646" s="7">
        <v>3922</v>
      </c>
      <c r="C646" s="40">
        <v>5971</v>
      </c>
      <c r="D646" s="41">
        <f t="shared" si="9"/>
        <v>152.24375318714942</v>
      </c>
    </row>
    <row r="647" spans="1:4" ht="14.25">
      <c r="A647" s="42" t="s">
        <v>374</v>
      </c>
      <c r="B647" s="7">
        <v>731</v>
      </c>
      <c r="C647" s="40">
        <v>2128</v>
      </c>
      <c r="D647" s="41">
        <f t="shared" si="9"/>
        <v>291.1080711354309</v>
      </c>
    </row>
    <row r="648" spans="1:4" ht="14.25">
      <c r="A648" s="42" t="s">
        <v>375</v>
      </c>
      <c r="B648" s="7">
        <v>731</v>
      </c>
      <c r="C648" s="40">
        <v>1334</v>
      </c>
      <c r="D648" s="41">
        <f t="shared" si="9"/>
        <v>182.48974008207935</v>
      </c>
    </row>
    <row r="649" spans="1:4" ht="14.25">
      <c r="A649" s="46" t="s">
        <v>24</v>
      </c>
      <c r="B649" s="7">
        <v>254</v>
      </c>
      <c r="C649" s="40">
        <v>229</v>
      </c>
      <c r="D649" s="41">
        <f t="shared" si="9"/>
        <v>90.15748031496062</v>
      </c>
    </row>
    <row r="650" spans="1:4" ht="14.25">
      <c r="A650" s="47" t="s">
        <v>25</v>
      </c>
      <c r="B650" s="7">
        <v>7</v>
      </c>
      <c r="C650" s="40"/>
      <c r="D650" s="41"/>
    </row>
    <row r="651" spans="1:4" ht="14.25">
      <c r="A651" s="46" t="s">
        <v>541</v>
      </c>
      <c r="B651" s="7">
        <v>133</v>
      </c>
      <c r="C651" s="40">
        <v>144</v>
      </c>
      <c r="D651" s="41">
        <f t="shared" si="9"/>
        <v>108.27067669172932</v>
      </c>
    </row>
    <row r="652" spans="1:4" ht="14.25">
      <c r="A652" s="46" t="s">
        <v>376</v>
      </c>
      <c r="B652" s="7">
        <v>337</v>
      </c>
      <c r="C652" s="40">
        <v>961</v>
      </c>
      <c r="D652" s="41">
        <f t="shared" si="9"/>
        <v>285.1632047477745</v>
      </c>
    </row>
    <row r="653" spans="1:4" ht="14.25">
      <c r="A653" s="42" t="s">
        <v>377</v>
      </c>
      <c r="B653" s="7"/>
      <c r="C653" s="40">
        <v>271</v>
      </c>
      <c r="D653" s="41" t="e">
        <f t="shared" si="9"/>
        <v>#DIV/0!</v>
      </c>
    </row>
    <row r="654" spans="1:4" ht="14.25">
      <c r="A654" s="46" t="s">
        <v>24</v>
      </c>
      <c r="B654" s="7"/>
      <c r="C654" s="40">
        <v>137</v>
      </c>
      <c r="D654" s="41" t="e">
        <f t="shared" si="9"/>
        <v>#DIV/0!</v>
      </c>
    </row>
    <row r="655" spans="1:4" ht="14.25">
      <c r="A655" s="46" t="s">
        <v>25</v>
      </c>
      <c r="B655" s="7"/>
      <c r="C655" s="40"/>
      <c r="D655" s="41" t="e">
        <f>C655/B655*100</f>
        <v>#DIV/0!</v>
      </c>
    </row>
    <row r="656" spans="1:4" ht="14.25">
      <c r="A656" s="47" t="s">
        <v>378</v>
      </c>
      <c r="B656" s="7"/>
      <c r="C656" s="40">
        <v>134</v>
      </c>
      <c r="D656" s="41" t="e">
        <f>C656/B656*100</f>
        <v>#DIV/0!</v>
      </c>
    </row>
    <row r="657" spans="1:4" ht="14.25">
      <c r="A657" s="56" t="s">
        <v>872</v>
      </c>
      <c r="B657" s="7"/>
      <c r="C657" s="40">
        <v>523</v>
      </c>
      <c r="D657" s="41" t="e">
        <f>C657/B657*100</f>
        <v>#DIV/0!</v>
      </c>
    </row>
    <row r="658" spans="1:4" ht="14.25">
      <c r="A658" s="49" t="s">
        <v>670</v>
      </c>
      <c r="B658" s="7"/>
      <c r="C658" s="40">
        <v>371</v>
      </c>
      <c r="D658" s="41" t="e">
        <f>C658/B658*100</f>
        <v>#DIV/0!</v>
      </c>
    </row>
    <row r="659" spans="1:4" ht="14.25">
      <c r="A659" s="49" t="s">
        <v>671</v>
      </c>
      <c r="B659" s="7"/>
      <c r="C659" s="40">
        <v>152</v>
      </c>
      <c r="D659" s="41" t="e">
        <f>C659/B659*100</f>
        <v>#DIV/0!</v>
      </c>
    </row>
    <row r="660" spans="1:4" ht="14.25">
      <c r="A660" s="42" t="s">
        <v>860</v>
      </c>
      <c r="B660" s="7">
        <v>3385</v>
      </c>
      <c r="C660" s="40"/>
      <c r="D660" s="41"/>
    </row>
    <row r="661" spans="1:4" ht="14.25">
      <c r="A661" s="42" t="s">
        <v>861</v>
      </c>
      <c r="B661" s="7">
        <v>324</v>
      </c>
      <c r="C661" s="40"/>
      <c r="D661" s="41"/>
    </row>
    <row r="662" spans="1:4" ht="14.25">
      <c r="A662" s="46" t="s">
        <v>24</v>
      </c>
      <c r="B662" s="7">
        <v>66</v>
      </c>
      <c r="C662" s="40"/>
      <c r="D662" s="41"/>
    </row>
    <row r="663" spans="1:4" ht="14.25">
      <c r="A663" s="46" t="s">
        <v>862</v>
      </c>
      <c r="B663" s="7">
        <v>32</v>
      </c>
      <c r="C663" s="40"/>
      <c r="D663" s="41"/>
    </row>
    <row r="664" spans="1:4" ht="14.25">
      <c r="A664" s="46" t="s">
        <v>863</v>
      </c>
      <c r="B664" s="7">
        <v>226</v>
      </c>
      <c r="C664" s="40"/>
      <c r="D664" s="41"/>
    </row>
    <row r="665" spans="1:4" ht="14.25">
      <c r="A665" s="42" t="s">
        <v>864</v>
      </c>
      <c r="B665" s="7">
        <v>801</v>
      </c>
      <c r="C665" s="40"/>
      <c r="D665" s="41"/>
    </row>
    <row r="666" spans="1:4" ht="14.25">
      <c r="A666" s="46" t="s">
        <v>24</v>
      </c>
      <c r="B666" s="7">
        <v>250</v>
      </c>
      <c r="C666" s="40"/>
      <c r="D666" s="41"/>
    </row>
    <row r="667" spans="1:4" ht="14.25">
      <c r="A667" s="46" t="s">
        <v>865</v>
      </c>
      <c r="B667" s="7">
        <v>250</v>
      </c>
      <c r="C667" s="40"/>
      <c r="D667" s="41"/>
    </row>
    <row r="668" spans="1:4" ht="14.25">
      <c r="A668" s="46" t="s">
        <v>866</v>
      </c>
      <c r="B668" s="7">
        <v>301</v>
      </c>
      <c r="C668" s="40"/>
      <c r="D668" s="41"/>
    </row>
    <row r="669" spans="1:4" ht="14.25">
      <c r="A669" s="42" t="s">
        <v>867</v>
      </c>
      <c r="B669" s="7">
        <v>830</v>
      </c>
      <c r="C669" s="40"/>
      <c r="D669" s="41"/>
    </row>
    <row r="670" spans="1:4" ht="14.25">
      <c r="A670" s="46" t="s">
        <v>365</v>
      </c>
      <c r="B670" s="7">
        <v>830</v>
      </c>
      <c r="C670" s="40"/>
      <c r="D670" s="41"/>
    </row>
    <row r="671" spans="1:4" ht="14.25">
      <c r="A671" s="42" t="s">
        <v>868</v>
      </c>
      <c r="B671" s="7">
        <v>1430</v>
      </c>
      <c r="C671" s="40"/>
      <c r="D671" s="41"/>
    </row>
    <row r="672" spans="1:4" ht="14.25">
      <c r="A672" s="46" t="s">
        <v>389</v>
      </c>
      <c r="B672" s="7">
        <v>636</v>
      </c>
      <c r="C672" s="40"/>
      <c r="D672" s="41"/>
    </row>
    <row r="673" spans="1:4" ht="14.25">
      <c r="A673" s="46" t="s">
        <v>869</v>
      </c>
      <c r="B673" s="7">
        <v>14</v>
      </c>
      <c r="C673" s="40"/>
      <c r="D673" s="41"/>
    </row>
    <row r="674" spans="1:4" ht="14.25">
      <c r="A674" s="46" t="s">
        <v>870</v>
      </c>
      <c r="B674" s="7">
        <v>500</v>
      </c>
      <c r="C674" s="40"/>
      <c r="D674" s="41"/>
    </row>
    <row r="675" spans="1:4" ht="14.25">
      <c r="A675" s="46" t="s">
        <v>390</v>
      </c>
      <c r="B675" s="7">
        <v>280</v>
      </c>
      <c r="C675" s="40"/>
      <c r="D675" s="41"/>
    </row>
    <row r="676" spans="1:4" ht="14.25">
      <c r="A676" s="46" t="s">
        <v>871</v>
      </c>
      <c r="B676" s="7">
        <v>0</v>
      </c>
      <c r="C676" s="40"/>
      <c r="D676" s="41"/>
    </row>
    <row r="677" spans="1:4" ht="14.25">
      <c r="A677" s="42" t="s">
        <v>379</v>
      </c>
      <c r="B677" s="7">
        <v>28</v>
      </c>
      <c r="C677" s="40">
        <v>113</v>
      </c>
      <c r="D677" s="41">
        <f aca="true" t="shared" si="10" ref="D677:D682">C677/B677*100</f>
        <v>403.57142857142856</v>
      </c>
    </row>
    <row r="678" spans="1:4" ht="14.25">
      <c r="A678" s="42" t="s">
        <v>380</v>
      </c>
      <c r="B678" s="7">
        <v>28</v>
      </c>
      <c r="C678" s="40">
        <v>113</v>
      </c>
      <c r="D678" s="41">
        <f t="shared" si="10"/>
        <v>403.57142857142856</v>
      </c>
    </row>
    <row r="679" spans="1:4" ht="14.25">
      <c r="A679" s="46" t="s">
        <v>381</v>
      </c>
      <c r="B679" s="7">
        <v>28</v>
      </c>
      <c r="C679" s="40">
        <v>113</v>
      </c>
      <c r="D679" s="41">
        <f t="shared" si="10"/>
        <v>403.57142857142856</v>
      </c>
    </row>
    <row r="680" spans="1:4" ht="14.25">
      <c r="A680" s="42" t="s">
        <v>382</v>
      </c>
      <c r="B680" s="7">
        <v>7408</v>
      </c>
      <c r="C680" s="40">
        <v>5972</v>
      </c>
      <c r="D680" s="41">
        <f t="shared" si="10"/>
        <v>80.61555075593952</v>
      </c>
    </row>
    <row r="681" spans="1:4" ht="14.25">
      <c r="A681" s="42" t="s">
        <v>383</v>
      </c>
      <c r="B681" s="7">
        <v>7408</v>
      </c>
      <c r="C681" s="40">
        <v>5972</v>
      </c>
      <c r="D681" s="41">
        <f t="shared" si="10"/>
        <v>80.61555075593952</v>
      </c>
    </row>
    <row r="682" spans="1:4" ht="14.25">
      <c r="A682" s="46" t="s">
        <v>384</v>
      </c>
      <c r="B682" s="7">
        <v>7408</v>
      </c>
      <c r="C682" s="40">
        <v>5972</v>
      </c>
      <c r="D682" s="41">
        <f t="shared" si="10"/>
        <v>80.61555075593952</v>
      </c>
    </row>
    <row r="683" spans="1:4" ht="27.75" customHeight="1">
      <c r="A683" s="223" t="s">
        <v>545</v>
      </c>
      <c r="B683" s="224"/>
      <c r="C683" s="224"/>
      <c r="D683" s="225"/>
    </row>
    <row r="684" ht="14.25" customHeight="1" hidden="1"/>
    <row r="685" spans="1:11" ht="276.75" customHeight="1">
      <c r="A685" s="219" t="s">
        <v>770</v>
      </c>
      <c r="B685" s="220"/>
      <c r="C685" s="220"/>
      <c r="D685" s="220"/>
      <c r="K685" s="58"/>
    </row>
    <row r="686" spans="1:4" ht="27.75" customHeight="1">
      <c r="A686" s="219" t="s">
        <v>771</v>
      </c>
      <c r="B686" s="220"/>
      <c r="C686" s="220"/>
      <c r="D686" s="220"/>
    </row>
    <row r="687" spans="1:4" ht="43.5" customHeight="1">
      <c r="A687" s="219" t="s">
        <v>772</v>
      </c>
      <c r="B687" s="220"/>
      <c r="C687" s="220"/>
      <c r="D687" s="220"/>
    </row>
    <row r="688" spans="1:4" ht="36" customHeight="1">
      <c r="A688" s="219" t="s">
        <v>773</v>
      </c>
      <c r="B688" s="220"/>
      <c r="C688" s="220"/>
      <c r="D688" s="220"/>
    </row>
    <row r="689" spans="1:4" ht="36" customHeight="1">
      <c r="A689" s="219" t="s">
        <v>774</v>
      </c>
      <c r="B689" s="220"/>
      <c r="C689" s="220"/>
      <c r="D689" s="220"/>
    </row>
    <row r="690" spans="1:4" ht="36" customHeight="1">
      <c r="A690" s="219" t="s">
        <v>775</v>
      </c>
      <c r="B690" s="220"/>
      <c r="C690" s="220"/>
      <c r="D690" s="220"/>
    </row>
    <row r="691" spans="1:4" ht="21" customHeight="1">
      <c r="A691" s="219" t="s">
        <v>776</v>
      </c>
      <c r="B691" s="220"/>
      <c r="C691" s="220"/>
      <c r="D691" s="220"/>
    </row>
    <row r="692" spans="1:4" ht="36" customHeight="1">
      <c r="A692" s="219" t="s">
        <v>777</v>
      </c>
      <c r="B692" s="220"/>
      <c r="C692" s="220"/>
      <c r="D692" s="220"/>
    </row>
    <row r="693" spans="1:4" ht="49.5" customHeight="1">
      <c r="A693" s="219" t="s">
        <v>778</v>
      </c>
      <c r="B693" s="220"/>
      <c r="C693" s="220"/>
      <c r="D693" s="220"/>
    </row>
    <row r="694" spans="1:4" ht="21" customHeight="1">
      <c r="A694" s="219" t="s">
        <v>779</v>
      </c>
      <c r="B694" s="220"/>
      <c r="C694" s="220"/>
      <c r="D694" s="220"/>
    </row>
    <row r="695" spans="1:4" ht="21" customHeight="1">
      <c r="A695" s="219" t="s">
        <v>780</v>
      </c>
      <c r="B695" s="220"/>
      <c r="C695" s="220"/>
      <c r="D695" s="220"/>
    </row>
    <row r="696" spans="1:4" ht="21" customHeight="1">
      <c r="A696" s="219" t="s">
        <v>781</v>
      </c>
      <c r="B696" s="220"/>
      <c r="C696" s="220"/>
      <c r="D696" s="220"/>
    </row>
  </sheetData>
  <sheetProtection/>
  <mergeCells count="14">
    <mergeCell ref="A2:D2"/>
    <mergeCell ref="A683:D683"/>
    <mergeCell ref="A691:D691"/>
    <mergeCell ref="A692:D692"/>
    <mergeCell ref="A693:D693"/>
    <mergeCell ref="A694:D694"/>
    <mergeCell ref="A685:D685"/>
    <mergeCell ref="A695:D695"/>
    <mergeCell ref="A696:D696"/>
    <mergeCell ref="A686:D686"/>
    <mergeCell ref="A687:D687"/>
    <mergeCell ref="A688:D688"/>
    <mergeCell ref="A689:D689"/>
    <mergeCell ref="A690:D690"/>
  </mergeCells>
  <printOptions/>
  <pageMargins left="0.7480314960629921" right="0.7480314960629921" top="0.984251968503937" bottom="0.984251968503937" header="0.5118110236220472" footer="0.5118110236220472"/>
  <pageSetup fitToHeight="0" fitToWidth="1" horizontalDpi="600" verticalDpi="600" orientation="portrait" paperSize="9" scale="7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4"/>
  <sheetViews>
    <sheetView zoomScalePageLayoutView="0" workbookViewId="0" topLeftCell="A1">
      <selection activeCell="I15" sqref="I15"/>
    </sheetView>
  </sheetViews>
  <sheetFormatPr defaultColWidth="9.00390625" defaultRowHeight="14.25"/>
  <cols>
    <col min="1" max="1" width="36.375" style="2" customWidth="1"/>
    <col min="2" max="2" width="41.50390625" style="2" customWidth="1"/>
    <col min="3" max="16384" width="9.00390625" style="2" customWidth="1"/>
  </cols>
  <sheetData>
    <row r="1" ht="26.25" customHeight="1">
      <c r="A1" s="130" t="s">
        <v>1027</v>
      </c>
    </row>
    <row r="2" spans="1:2" ht="40.5" customHeight="1">
      <c r="A2" s="226" t="s">
        <v>875</v>
      </c>
      <c r="B2" s="226"/>
    </row>
    <row r="3" ht="25.5" customHeight="1">
      <c r="B3" s="3" t="s">
        <v>3</v>
      </c>
    </row>
    <row r="4" spans="1:2" ht="24.75" customHeight="1">
      <c r="A4" s="4" t="s">
        <v>426</v>
      </c>
      <c r="B4" s="5" t="s">
        <v>441</v>
      </c>
    </row>
    <row r="5" spans="1:2" ht="24.75" customHeight="1">
      <c r="A5" s="6" t="s">
        <v>477</v>
      </c>
      <c r="B5" s="7">
        <v>87379</v>
      </c>
    </row>
    <row r="6" spans="1:2" ht="24.75" customHeight="1">
      <c r="A6" s="6" t="s">
        <v>478</v>
      </c>
      <c r="B6" s="7">
        <v>511554</v>
      </c>
    </row>
    <row r="7" spans="1:2" ht="24.75" customHeight="1">
      <c r="A7" s="8" t="s">
        <v>445</v>
      </c>
      <c r="B7" s="7">
        <v>10834</v>
      </c>
    </row>
    <row r="8" spans="1:2" ht="24.75" customHeight="1">
      <c r="A8" s="8" t="s">
        <v>446</v>
      </c>
      <c r="B8" s="7">
        <v>438570</v>
      </c>
    </row>
    <row r="9" spans="1:2" ht="24.75" customHeight="1">
      <c r="A9" s="8" t="s">
        <v>447</v>
      </c>
      <c r="B9" s="7">
        <v>62150</v>
      </c>
    </row>
    <row r="10" spans="1:2" ht="24.75" customHeight="1">
      <c r="A10" s="6" t="s">
        <v>479</v>
      </c>
      <c r="B10" s="7">
        <v>28369</v>
      </c>
    </row>
    <row r="11" spans="1:2" ht="24.75" customHeight="1">
      <c r="A11" s="6" t="s">
        <v>480</v>
      </c>
      <c r="B11" s="7">
        <v>50000</v>
      </c>
    </row>
    <row r="12" spans="1:2" ht="24.75" customHeight="1">
      <c r="A12" s="6" t="s">
        <v>481</v>
      </c>
      <c r="B12" s="7">
        <v>77044</v>
      </c>
    </row>
    <row r="13" spans="1:2" ht="24.75" customHeight="1">
      <c r="A13" s="6" t="s">
        <v>482</v>
      </c>
      <c r="B13" s="7"/>
    </row>
    <row r="14" spans="1:2" ht="24.75" customHeight="1">
      <c r="A14" s="9" t="s">
        <v>448</v>
      </c>
      <c r="B14" s="10">
        <f>B5+B6+B10+B11+B12</f>
        <v>754346</v>
      </c>
    </row>
  </sheetData>
  <sheetProtection/>
  <mergeCells count="1">
    <mergeCell ref="A2:B2"/>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G8" sqref="G8"/>
    </sheetView>
  </sheetViews>
  <sheetFormatPr defaultColWidth="9.00390625" defaultRowHeight="14.25"/>
  <cols>
    <col min="1" max="1" width="23.00390625" style="11" customWidth="1"/>
    <col min="2" max="2" width="15.75390625" style="11" customWidth="1"/>
    <col min="3" max="3" width="14.50390625" style="11" customWidth="1"/>
    <col min="4" max="4" width="13.75390625" style="12" customWidth="1"/>
    <col min="5" max="5" width="15.00390625" style="11" customWidth="1"/>
    <col min="6" max="16384" width="9.00390625" style="11" customWidth="1"/>
  </cols>
  <sheetData>
    <row r="1" ht="14.25">
      <c r="A1" s="201" t="s">
        <v>1028</v>
      </c>
    </row>
    <row r="2" spans="1:5" ht="37.5" customHeight="1">
      <c r="A2" s="227" t="s">
        <v>876</v>
      </c>
      <c r="B2" s="227"/>
      <c r="C2" s="227"/>
      <c r="D2" s="227"/>
      <c r="E2" s="227"/>
    </row>
    <row r="3" ht="29.25" customHeight="1">
      <c r="E3" s="12" t="s">
        <v>3</v>
      </c>
    </row>
    <row r="4" spans="1:5" ht="18.75" customHeight="1">
      <c r="A4" s="214" t="s">
        <v>19</v>
      </c>
      <c r="B4" s="216" t="s">
        <v>765</v>
      </c>
      <c r="C4" s="216" t="s">
        <v>766</v>
      </c>
      <c r="D4" s="212" t="s">
        <v>450</v>
      </c>
      <c r="E4" s="215" t="s">
        <v>451</v>
      </c>
    </row>
    <row r="5" spans="1:5" ht="18.75" customHeight="1">
      <c r="A5" s="214"/>
      <c r="B5" s="217"/>
      <c r="C5" s="217"/>
      <c r="D5" s="213"/>
      <c r="E5" s="215"/>
    </row>
    <row r="6" spans="1:5" s="18" customFormat="1" ht="18.75" customHeight="1">
      <c r="A6" s="14" t="s">
        <v>453</v>
      </c>
      <c r="B6" s="15">
        <f>SUM(B7:B26)</f>
        <v>56510</v>
      </c>
      <c r="C6" s="15">
        <f>SUM(C7:C26)</f>
        <v>55089</v>
      </c>
      <c r="D6" s="16">
        <f>C6/B6*100</f>
        <v>97.48540081401522</v>
      </c>
      <c r="E6" s="17">
        <v>109.57533565390354</v>
      </c>
    </row>
    <row r="7" spans="1:5" ht="18.75" customHeight="1">
      <c r="A7" s="19" t="s">
        <v>455</v>
      </c>
      <c r="B7" s="15">
        <v>18504</v>
      </c>
      <c r="C7" s="15">
        <v>18648</v>
      </c>
      <c r="D7" s="16">
        <f aca="true" t="shared" si="0" ref="D7:D33">C7/B7*100</f>
        <v>100.77821011673151</v>
      </c>
      <c r="E7" s="17">
        <v>105.9906786404456</v>
      </c>
    </row>
    <row r="8" spans="1:5" ht="18.75" customHeight="1">
      <c r="A8" s="19" t="s">
        <v>456</v>
      </c>
      <c r="B8" s="15">
        <v>87</v>
      </c>
      <c r="C8" s="15"/>
      <c r="D8" s="16">
        <f t="shared" si="0"/>
        <v>0</v>
      </c>
      <c r="E8" s="17">
        <v>0</v>
      </c>
    </row>
    <row r="9" spans="1:5" ht="18.75" customHeight="1">
      <c r="A9" s="13" t="s">
        <v>457</v>
      </c>
      <c r="B9" s="15">
        <v>3253</v>
      </c>
      <c r="C9" s="15">
        <v>1941</v>
      </c>
      <c r="D9" s="16">
        <f t="shared" si="0"/>
        <v>59.66799877036581</v>
      </c>
      <c r="E9" s="17">
        <v>66.4043790626069</v>
      </c>
    </row>
    <row r="10" spans="1:5" ht="18.75" customHeight="1" hidden="1">
      <c r="A10" s="13" t="s">
        <v>20</v>
      </c>
      <c r="B10" s="19"/>
      <c r="C10" s="15"/>
      <c r="D10" s="16" t="e">
        <f t="shared" si="0"/>
        <v>#DIV/0!</v>
      </c>
      <c r="E10" s="17" t="e">
        <v>#DIV/0!</v>
      </c>
    </row>
    <row r="11" spans="1:5" ht="18.75" customHeight="1" hidden="1">
      <c r="A11" s="13" t="s">
        <v>21</v>
      </c>
      <c r="B11" s="13"/>
      <c r="C11" s="15"/>
      <c r="D11" s="16" t="e">
        <f t="shared" si="0"/>
        <v>#DIV/0!</v>
      </c>
      <c r="E11" s="17" t="e">
        <v>#DIV/0!</v>
      </c>
    </row>
    <row r="12" spans="1:5" ht="18.75" customHeight="1">
      <c r="A12" s="13" t="s">
        <v>458</v>
      </c>
      <c r="B12" s="15">
        <v>2570</v>
      </c>
      <c r="C12" s="15">
        <v>2314</v>
      </c>
      <c r="D12" s="16">
        <f t="shared" si="0"/>
        <v>90.03891050583658</v>
      </c>
      <c r="E12" s="17">
        <v>102.02821869488537</v>
      </c>
    </row>
    <row r="13" spans="1:5" ht="18.75" customHeight="1">
      <c r="A13" s="13" t="s">
        <v>459</v>
      </c>
      <c r="B13" s="15">
        <v>870</v>
      </c>
      <c r="C13" s="15">
        <v>885</v>
      </c>
      <c r="D13" s="16">
        <f t="shared" si="0"/>
        <v>101.72413793103448</v>
      </c>
      <c r="E13" s="17">
        <v>109.66542750929369</v>
      </c>
    </row>
    <row r="14" spans="1:5" ht="18.75" customHeight="1">
      <c r="A14" s="13" t="s">
        <v>460</v>
      </c>
      <c r="B14" s="15">
        <v>7667</v>
      </c>
      <c r="C14" s="15">
        <v>7162</v>
      </c>
      <c r="D14" s="16">
        <f t="shared" si="0"/>
        <v>93.41332985522368</v>
      </c>
      <c r="E14" s="17">
        <v>110.55881444890399</v>
      </c>
    </row>
    <row r="15" spans="1:5" ht="18.75" customHeight="1">
      <c r="A15" s="19" t="s">
        <v>461</v>
      </c>
      <c r="B15" s="15">
        <v>567</v>
      </c>
      <c r="C15" s="15">
        <v>587</v>
      </c>
      <c r="D15" s="16">
        <f t="shared" si="0"/>
        <v>103.52733686067019</v>
      </c>
      <c r="E15" s="17">
        <v>111.17424242424244</v>
      </c>
    </row>
    <row r="16" spans="1:5" ht="18.75" customHeight="1">
      <c r="A16" s="13" t="s">
        <v>462</v>
      </c>
      <c r="B16" s="15">
        <v>1861</v>
      </c>
      <c r="C16" s="15">
        <v>1613</v>
      </c>
      <c r="D16" s="16">
        <f t="shared" si="0"/>
        <v>86.67383127350887</v>
      </c>
      <c r="E16" s="17">
        <v>100.06203473945409</v>
      </c>
    </row>
    <row r="17" spans="1:5" ht="18.75" customHeight="1">
      <c r="A17" s="13" t="s">
        <v>463</v>
      </c>
      <c r="B17" s="15">
        <v>583</v>
      </c>
      <c r="C17" s="15">
        <v>595</v>
      </c>
      <c r="D17" s="16">
        <f t="shared" si="0"/>
        <v>102.0583190394511</v>
      </c>
      <c r="E17" s="17">
        <v>116.43835616438356</v>
      </c>
    </row>
    <row r="18" spans="1:5" ht="18.75" customHeight="1">
      <c r="A18" s="13" t="s">
        <v>464</v>
      </c>
      <c r="B18" s="15">
        <v>1018</v>
      </c>
      <c r="C18" s="15">
        <v>860</v>
      </c>
      <c r="D18" s="16">
        <f t="shared" si="0"/>
        <v>84.47937131630648</v>
      </c>
      <c r="E18" s="17">
        <v>102.7479091995221</v>
      </c>
    </row>
    <row r="19" spans="1:5" ht="18.75" customHeight="1">
      <c r="A19" s="13" t="s">
        <v>465</v>
      </c>
      <c r="B19" s="15">
        <v>6348</v>
      </c>
      <c r="C19" s="15">
        <v>7873</v>
      </c>
      <c r="D19" s="16">
        <f t="shared" si="0"/>
        <v>124.02331442974166</v>
      </c>
      <c r="E19" s="17">
        <v>161.962559144209</v>
      </c>
    </row>
    <row r="20" spans="1:5" ht="18.75" customHeight="1" hidden="1">
      <c r="A20" s="13" t="s">
        <v>20</v>
      </c>
      <c r="B20" s="19"/>
      <c r="C20" s="15"/>
      <c r="D20" s="16" t="e">
        <f t="shared" si="0"/>
        <v>#DIV/0!</v>
      </c>
      <c r="E20" s="17" t="e">
        <v>#DIV/0!</v>
      </c>
    </row>
    <row r="21" spans="1:5" ht="18.75" customHeight="1" hidden="1">
      <c r="A21" s="13" t="s">
        <v>21</v>
      </c>
      <c r="B21" s="13"/>
      <c r="C21" s="15"/>
      <c r="D21" s="16" t="e">
        <f t="shared" si="0"/>
        <v>#DIV/0!</v>
      </c>
      <c r="E21" s="17" t="e">
        <v>#DIV/0!</v>
      </c>
    </row>
    <row r="22" spans="1:5" ht="18.75" customHeight="1">
      <c r="A22" s="19" t="s">
        <v>466</v>
      </c>
      <c r="B22" s="15">
        <v>2325</v>
      </c>
      <c r="C22" s="15">
        <v>720</v>
      </c>
      <c r="D22" s="16">
        <f t="shared" si="0"/>
        <v>30.967741935483872</v>
      </c>
      <c r="E22" s="17">
        <v>61.27659574468085</v>
      </c>
    </row>
    <row r="23" spans="1:5" ht="18.75" customHeight="1">
      <c r="A23" s="13" t="s">
        <v>467</v>
      </c>
      <c r="B23" s="15">
        <v>9557</v>
      </c>
      <c r="C23" s="15">
        <v>10975</v>
      </c>
      <c r="D23" s="16">
        <f t="shared" si="0"/>
        <v>114.8372920372502</v>
      </c>
      <c r="E23" s="17">
        <v>114.92146596858639</v>
      </c>
    </row>
    <row r="24" spans="1:5" ht="18.75" customHeight="1">
      <c r="A24" s="13" t="s">
        <v>468</v>
      </c>
      <c r="B24" s="15">
        <v>1180</v>
      </c>
      <c r="C24" s="15">
        <v>765</v>
      </c>
      <c r="D24" s="16">
        <f t="shared" si="0"/>
        <v>64.83050847457628</v>
      </c>
      <c r="E24" s="17">
        <v>79.43925233644859</v>
      </c>
    </row>
    <row r="25" spans="1:5" ht="18.75" customHeight="1">
      <c r="A25" s="20" t="s">
        <v>636</v>
      </c>
      <c r="B25" s="15">
        <v>120</v>
      </c>
      <c r="C25" s="15">
        <v>140</v>
      </c>
      <c r="D25" s="16">
        <f t="shared" si="0"/>
        <v>116.66666666666667</v>
      </c>
      <c r="E25" s="17">
        <v>135.92233009708738</v>
      </c>
    </row>
    <row r="26" spans="1:5" ht="18.75" customHeight="1">
      <c r="A26" s="13" t="s">
        <v>767</v>
      </c>
      <c r="B26" s="15">
        <v>0</v>
      </c>
      <c r="C26" s="15">
        <v>11</v>
      </c>
      <c r="D26" s="16">
        <v>0</v>
      </c>
      <c r="E26" s="17">
        <v>0</v>
      </c>
    </row>
    <row r="27" spans="1:5" ht="18.75" customHeight="1">
      <c r="A27" s="22" t="s">
        <v>454</v>
      </c>
      <c r="B27" s="15">
        <f>SUM(B28:B33)</f>
        <v>29300</v>
      </c>
      <c r="C27" s="15">
        <f>SUM(C28:C33)</f>
        <v>32290</v>
      </c>
      <c r="D27" s="16">
        <f t="shared" si="0"/>
        <v>110.20477815699658</v>
      </c>
      <c r="E27" s="17">
        <v>105.53667146032161</v>
      </c>
    </row>
    <row r="28" spans="1:5" ht="18.75" customHeight="1">
      <c r="A28" s="20" t="s">
        <v>877</v>
      </c>
      <c r="B28" s="15">
        <v>4900</v>
      </c>
      <c r="C28" s="15">
        <v>5294</v>
      </c>
      <c r="D28" s="16">
        <f t="shared" si="0"/>
        <v>108.04081632653062</v>
      </c>
      <c r="E28" s="17">
        <v>86.23554324808602</v>
      </c>
    </row>
    <row r="29" spans="1:5" ht="18.75" customHeight="1">
      <c r="A29" s="20" t="s">
        <v>878</v>
      </c>
      <c r="B29" s="15">
        <v>7487</v>
      </c>
      <c r="C29" s="15">
        <v>3799</v>
      </c>
      <c r="D29" s="16">
        <f t="shared" si="0"/>
        <v>50.74128489381595</v>
      </c>
      <c r="E29" s="17">
        <v>43.90384837628568</v>
      </c>
    </row>
    <row r="30" spans="1:5" ht="18.75" customHeight="1">
      <c r="A30" s="20" t="s">
        <v>879</v>
      </c>
      <c r="B30" s="15">
        <v>6600</v>
      </c>
      <c r="C30" s="15">
        <v>16118</v>
      </c>
      <c r="D30" s="16">
        <f t="shared" si="0"/>
        <v>244.2121212121212</v>
      </c>
      <c r="E30" s="17">
        <v>193.23822083683012</v>
      </c>
    </row>
    <row r="31" spans="1:5" ht="18.75" customHeight="1">
      <c r="A31" s="20" t="s">
        <v>880</v>
      </c>
      <c r="B31" s="15">
        <v>3150</v>
      </c>
      <c r="C31" s="15">
        <v>5228</v>
      </c>
      <c r="D31" s="16">
        <f t="shared" si="0"/>
        <v>165.96825396825398</v>
      </c>
      <c r="E31" s="17">
        <v>103.03508080409934</v>
      </c>
    </row>
    <row r="32" spans="1:5" ht="18.75" customHeight="1">
      <c r="A32" s="20" t="s">
        <v>881</v>
      </c>
      <c r="B32" s="15"/>
      <c r="C32" s="15">
        <v>152</v>
      </c>
      <c r="D32" s="16">
        <v>0</v>
      </c>
      <c r="E32" s="17">
        <v>0</v>
      </c>
    </row>
    <row r="33" spans="1:5" ht="18.75" customHeight="1">
      <c r="A33" s="20" t="s">
        <v>882</v>
      </c>
      <c r="B33" s="15">
        <v>7163</v>
      </c>
      <c r="C33" s="15">
        <v>1699</v>
      </c>
      <c r="D33" s="16">
        <f t="shared" si="0"/>
        <v>23.719112103867097</v>
      </c>
      <c r="E33" s="17">
        <v>71.11762243616576</v>
      </c>
    </row>
    <row r="34" spans="1:5" ht="28.5">
      <c r="A34" s="27" t="s">
        <v>452</v>
      </c>
      <c r="B34" s="28">
        <f>B27+B6</f>
        <v>85810</v>
      </c>
      <c r="C34" s="28">
        <f>C27+C6</f>
        <v>87379</v>
      </c>
      <c r="D34" s="16">
        <f>C34/B34*100</f>
        <v>101.8284582216525</v>
      </c>
      <c r="E34" s="17">
        <v>108.04738410555082</v>
      </c>
    </row>
  </sheetData>
  <sheetProtection/>
  <mergeCells count="6">
    <mergeCell ref="A2:E2"/>
    <mergeCell ref="A4:A5"/>
    <mergeCell ref="B4:B5"/>
    <mergeCell ref="C4:C5"/>
    <mergeCell ref="D4:D5"/>
    <mergeCell ref="E4:E5"/>
  </mergeCells>
  <printOptions/>
  <pageMargins left="0.75" right="0.75" top="1" bottom="1" header="0.5" footer="0.5"/>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B11"/>
  <sheetViews>
    <sheetView zoomScalePageLayoutView="0" workbookViewId="0" topLeftCell="A1">
      <selection activeCell="F7" sqref="F7"/>
    </sheetView>
  </sheetViews>
  <sheetFormatPr defaultColWidth="9.00390625" defaultRowHeight="14.25"/>
  <cols>
    <col min="1" max="1" width="38.25390625" style="2" customWidth="1"/>
    <col min="2" max="2" width="37.625" style="2" customWidth="1"/>
    <col min="3" max="16384" width="9.00390625" style="2" customWidth="1"/>
  </cols>
  <sheetData>
    <row r="1" ht="30" customHeight="1">
      <c r="A1" s="59" t="s">
        <v>547</v>
      </c>
    </row>
    <row r="2" spans="1:2" ht="56.25" customHeight="1">
      <c r="A2" s="228" t="s">
        <v>883</v>
      </c>
      <c r="B2" s="229"/>
    </row>
    <row r="3" ht="45.75" customHeight="1">
      <c r="B3" s="29" t="s">
        <v>3</v>
      </c>
    </row>
    <row r="4" spans="1:2" s="1" customFormat="1" ht="30" customHeight="1">
      <c r="A4" s="23" t="s">
        <v>426</v>
      </c>
      <c r="B4" s="23" t="s">
        <v>441</v>
      </c>
    </row>
    <row r="5" spans="1:2" s="1" customFormat="1" ht="30" customHeight="1">
      <c r="A5" s="6" t="s">
        <v>483</v>
      </c>
      <c r="B5" s="6">
        <v>652137</v>
      </c>
    </row>
    <row r="6" spans="1:2" s="1" customFormat="1" ht="30" customHeight="1">
      <c r="A6" s="6" t="s">
        <v>484</v>
      </c>
      <c r="B6" s="6">
        <v>6367</v>
      </c>
    </row>
    <row r="7" spans="1:2" s="1" customFormat="1" ht="30" customHeight="1">
      <c r="A7" s="6" t="s">
        <v>475</v>
      </c>
      <c r="B7" s="6"/>
    </row>
    <row r="8" spans="1:2" s="1" customFormat="1" ht="30" customHeight="1">
      <c r="A8" s="6" t="s">
        <v>476</v>
      </c>
      <c r="B8" s="6">
        <v>6367</v>
      </c>
    </row>
    <row r="9" spans="1:2" s="1" customFormat="1" ht="30" customHeight="1">
      <c r="A9" s="6" t="s">
        <v>485</v>
      </c>
      <c r="B9" s="6">
        <v>67244</v>
      </c>
    </row>
    <row r="10" spans="1:2" s="1" customFormat="1" ht="30" customHeight="1">
      <c r="A10" s="6" t="s">
        <v>486</v>
      </c>
      <c r="B10" s="6">
        <v>28598</v>
      </c>
    </row>
    <row r="11" spans="1:2" s="1" customFormat="1" ht="30" customHeight="1">
      <c r="A11" s="30" t="s">
        <v>487</v>
      </c>
      <c r="B11" s="6">
        <v>754346</v>
      </c>
    </row>
  </sheetData>
  <sheetProtection/>
  <mergeCells count="1">
    <mergeCell ref="A2:B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695"/>
  <sheetViews>
    <sheetView zoomScalePageLayoutView="0" workbookViewId="0" topLeftCell="A684">
      <selection activeCell="H684" sqref="H684"/>
    </sheetView>
  </sheetViews>
  <sheetFormatPr defaultColWidth="9.00390625" defaultRowHeight="14.25"/>
  <cols>
    <col min="1" max="1" width="39.00390625" style="2" customWidth="1"/>
    <col min="2" max="2" width="16.625" style="64" customWidth="1"/>
    <col min="3" max="3" width="17.75390625" style="65" customWidth="1"/>
    <col min="4" max="4" width="28.50390625" style="57" customWidth="1"/>
    <col min="5" max="16384" width="9.00390625" style="33" customWidth="1"/>
  </cols>
  <sheetData>
    <row r="1" spans="1:4" ht="22.5" customHeight="1">
      <c r="A1" s="60" t="s">
        <v>548</v>
      </c>
      <c r="B1" s="61"/>
      <c r="C1" s="61"/>
      <c r="D1" s="32"/>
    </row>
    <row r="2" spans="1:4" s="34" customFormat="1" ht="45" customHeight="1">
      <c r="A2" s="221" t="s">
        <v>1020</v>
      </c>
      <c r="B2" s="222"/>
      <c r="C2" s="222"/>
      <c r="D2" s="222"/>
    </row>
    <row r="3" spans="1:4" s="34" customFormat="1" ht="25.5" customHeight="1">
      <c r="A3" s="35"/>
      <c r="B3" s="62"/>
      <c r="C3" s="63"/>
      <c r="D3" s="36" t="s">
        <v>0</v>
      </c>
    </row>
    <row r="4" spans="1:4" ht="32.25" customHeight="1">
      <c r="A4" s="30" t="s">
        <v>437</v>
      </c>
      <c r="B4" s="37" t="s">
        <v>782</v>
      </c>
      <c r="C4" s="38" t="s">
        <v>637</v>
      </c>
      <c r="D4" s="39" t="s">
        <v>544</v>
      </c>
    </row>
    <row r="5" spans="1:4" ht="34.5" customHeight="1">
      <c r="A5" s="30" t="s">
        <v>543</v>
      </c>
      <c r="B5" s="40">
        <v>652137</v>
      </c>
      <c r="C5" s="40">
        <v>662353</v>
      </c>
      <c r="D5" s="41">
        <f aca="true" t="shared" si="0" ref="D5:D68">C5/B5*100</f>
        <v>101.56654199961051</v>
      </c>
    </row>
    <row r="6" spans="1:4" s="44" customFormat="1" ht="16.5" customHeight="1">
      <c r="A6" s="42" t="s">
        <v>22</v>
      </c>
      <c r="B6" s="43">
        <v>54690</v>
      </c>
      <c r="C6" s="40">
        <v>41365</v>
      </c>
      <c r="D6" s="41">
        <f t="shared" si="0"/>
        <v>75.63539952459315</v>
      </c>
    </row>
    <row r="7" spans="1:4" s="44" customFormat="1" ht="16.5" customHeight="1">
      <c r="A7" s="42" t="s">
        <v>23</v>
      </c>
      <c r="B7" s="45">
        <f>SUM(B8:B12)</f>
        <v>1066</v>
      </c>
      <c r="C7" s="40">
        <v>1176</v>
      </c>
      <c r="D7" s="41">
        <f t="shared" si="0"/>
        <v>110.3189493433396</v>
      </c>
    </row>
    <row r="8" spans="1:4" s="44" customFormat="1" ht="16.5" customHeight="1">
      <c r="A8" s="46" t="s">
        <v>24</v>
      </c>
      <c r="B8" s="43">
        <v>681</v>
      </c>
      <c r="C8" s="40">
        <v>706</v>
      </c>
      <c r="D8" s="41">
        <f t="shared" si="0"/>
        <v>103.67107195301028</v>
      </c>
    </row>
    <row r="9" spans="1:4" s="44" customFormat="1" ht="16.5" customHeight="1">
      <c r="A9" s="46" t="s">
        <v>25</v>
      </c>
      <c r="B9" s="43"/>
      <c r="C9" s="40"/>
      <c r="D9" s="41" t="e">
        <f t="shared" si="0"/>
        <v>#DIV/0!</v>
      </c>
    </row>
    <row r="10" spans="1:4" s="44" customFormat="1" ht="16.5" customHeight="1">
      <c r="A10" s="46" t="s">
        <v>26</v>
      </c>
      <c r="B10" s="43">
        <v>106</v>
      </c>
      <c r="C10" s="40">
        <v>109</v>
      </c>
      <c r="D10" s="41">
        <f t="shared" si="0"/>
        <v>102.8301886792453</v>
      </c>
    </row>
    <row r="11" spans="1:4" s="44" customFormat="1" ht="16.5" customHeight="1">
      <c r="A11" s="47" t="s">
        <v>27</v>
      </c>
      <c r="B11" s="43">
        <v>5</v>
      </c>
      <c r="C11" s="40">
        <v>17</v>
      </c>
      <c r="D11" s="41">
        <f t="shared" si="0"/>
        <v>340</v>
      </c>
    </row>
    <row r="12" spans="1:4" s="44" customFormat="1" ht="16.5" customHeight="1">
      <c r="A12" s="46" t="s">
        <v>28</v>
      </c>
      <c r="B12" s="43">
        <v>274</v>
      </c>
      <c r="C12" s="40">
        <v>344</v>
      </c>
      <c r="D12" s="41">
        <f t="shared" si="0"/>
        <v>125.54744525547446</v>
      </c>
    </row>
    <row r="13" spans="1:4" s="44" customFormat="1" ht="16.5" customHeight="1">
      <c r="A13" s="42" t="s">
        <v>29</v>
      </c>
      <c r="B13" s="43">
        <v>788</v>
      </c>
      <c r="C13" s="40">
        <v>850</v>
      </c>
      <c r="D13" s="41">
        <f t="shared" si="0"/>
        <v>107.86802030456852</v>
      </c>
    </row>
    <row r="14" spans="1:4" s="44" customFormat="1" ht="16.5" customHeight="1">
      <c r="A14" s="46" t="s">
        <v>24</v>
      </c>
      <c r="B14" s="43">
        <v>424</v>
      </c>
      <c r="C14" s="40">
        <v>478</v>
      </c>
      <c r="D14" s="41">
        <f t="shared" si="0"/>
        <v>112.73584905660377</v>
      </c>
    </row>
    <row r="15" spans="1:4" s="44" customFormat="1" ht="16.5" customHeight="1">
      <c r="A15" s="46" t="s">
        <v>25</v>
      </c>
      <c r="B15" s="43">
        <v>69</v>
      </c>
      <c r="C15" s="40">
        <v>85</v>
      </c>
      <c r="D15" s="41">
        <f t="shared" si="0"/>
        <v>123.18840579710144</v>
      </c>
    </row>
    <row r="16" spans="1:4" s="44" customFormat="1" ht="16.5" customHeight="1">
      <c r="A16" s="46" t="s">
        <v>30</v>
      </c>
      <c r="B16" s="43">
        <v>117</v>
      </c>
      <c r="C16" s="40">
        <v>95</v>
      </c>
      <c r="D16" s="41">
        <f t="shared" si="0"/>
        <v>81.19658119658119</v>
      </c>
    </row>
    <row r="17" spans="1:4" s="44" customFormat="1" ht="16.5" customHeight="1">
      <c r="A17" s="48" t="s">
        <v>783</v>
      </c>
      <c r="B17" s="43">
        <v>10</v>
      </c>
      <c r="C17" s="40"/>
      <c r="D17" s="41">
        <f t="shared" si="0"/>
        <v>0</v>
      </c>
    </row>
    <row r="18" spans="1:4" s="44" customFormat="1" ht="16.5" customHeight="1">
      <c r="A18" s="46" t="s">
        <v>31</v>
      </c>
      <c r="B18" s="43">
        <v>168</v>
      </c>
      <c r="C18" s="40">
        <v>192</v>
      </c>
      <c r="D18" s="41">
        <f t="shared" si="0"/>
        <v>114.28571428571428</v>
      </c>
    </row>
    <row r="19" spans="1:4" s="44" customFormat="1" ht="16.5" customHeight="1">
      <c r="A19" s="42" t="s">
        <v>32</v>
      </c>
      <c r="B19" s="43">
        <v>26141</v>
      </c>
      <c r="C19" s="40">
        <v>16154</v>
      </c>
      <c r="D19" s="41">
        <f t="shared" si="0"/>
        <v>61.79564668528366</v>
      </c>
    </row>
    <row r="20" spans="1:4" s="44" customFormat="1" ht="16.5" customHeight="1">
      <c r="A20" s="46" t="s">
        <v>24</v>
      </c>
      <c r="B20" s="43">
        <v>17781</v>
      </c>
      <c r="C20" s="40">
        <v>11923</v>
      </c>
      <c r="D20" s="41">
        <f t="shared" si="0"/>
        <v>67.05472133175861</v>
      </c>
    </row>
    <row r="21" spans="1:4" s="44" customFormat="1" ht="16.5" customHeight="1">
      <c r="A21" s="46" t="s">
        <v>25</v>
      </c>
      <c r="B21" s="43">
        <v>250</v>
      </c>
      <c r="C21" s="40">
        <v>104</v>
      </c>
      <c r="D21" s="41">
        <f t="shared" si="0"/>
        <v>41.6</v>
      </c>
    </row>
    <row r="22" spans="1:4" s="44" customFormat="1" ht="16.5" customHeight="1">
      <c r="A22" s="47" t="s">
        <v>385</v>
      </c>
      <c r="B22" s="43">
        <v>70</v>
      </c>
      <c r="C22" s="40">
        <v>1</v>
      </c>
      <c r="D22" s="41">
        <f t="shared" si="0"/>
        <v>1.4285714285714286</v>
      </c>
    </row>
    <row r="23" spans="1:4" s="44" customFormat="1" ht="16.5" customHeight="1">
      <c r="A23" s="46" t="s">
        <v>33</v>
      </c>
      <c r="B23" s="43">
        <v>381</v>
      </c>
      <c r="C23" s="40">
        <v>490</v>
      </c>
      <c r="D23" s="41">
        <f t="shared" si="0"/>
        <v>128.60892388451444</v>
      </c>
    </row>
    <row r="24" spans="1:4" s="44" customFormat="1" ht="16.5" customHeight="1">
      <c r="A24" s="48" t="s">
        <v>784</v>
      </c>
      <c r="B24" s="43">
        <v>1574</v>
      </c>
      <c r="C24" s="40"/>
      <c r="D24" s="41">
        <f t="shared" si="0"/>
        <v>0</v>
      </c>
    </row>
    <row r="25" spans="1:4" s="44" customFormat="1" ht="16.5" customHeight="1">
      <c r="A25" s="46" t="s">
        <v>34</v>
      </c>
      <c r="B25" s="43">
        <v>6085</v>
      </c>
      <c r="C25" s="40">
        <v>3636</v>
      </c>
      <c r="D25" s="41">
        <f t="shared" si="0"/>
        <v>59.75349219391948</v>
      </c>
    </row>
    <row r="26" spans="1:4" s="44" customFormat="1" ht="16.5" customHeight="1">
      <c r="A26" s="42" t="s">
        <v>35</v>
      </c>
      <c r="B26" s="43">
        <v>3290</v>
      </c>
      <c r="C26" s="40">
        <v>2877</v>
      </c>
      <c r="D26" s="41">
        <f t="shared" si="0"/>
        <v>87.44680851063829</v>
      </c>
    </row>
    <row r="27" spans="1:4" s="44" customFormat="1" ht="16.5" customHeight="1">
      <c r="A27" s="46" t="s">
        <v>24</v>
      </c>
      <c r="B27" s="43">
        <v>398</v>
      </c>
      <c r="C27" s="40">
        <v>307</v>
      </c>
      <c r="D27" s="41">
        <f t="shared" si="0"/>
        <v>77.1356783919598</v>
      </c>
    </row>
    <row r="28" spans="1:4" s="44" customFormat="1" ht="16.5" customHeight="1">
      <c r="A28" s="47" t="s">
        <v>25</v>
      </c>
      <c r="B28" s="43">
        <v>45</v>
      </c>
      <c r="C28" s="40">
        <v>55</v>
      </c>
      <c r="D28" s="41">
        <f t="shared" si="0"/>
        <v>122.22222222222223</v>
      </c>
    </row>
    <row r="29" spans="1:4" s="44" customFormat="1" ht="16.5" customHeight="1">
      <c r="A29" s="49" t="s">
        <v>638</v>
      </c>
      <c r="B29" s="43"/>
      <c r="C29" s="40">
        <v>5</v>
      </c>
      <c r="D29" s="41" t="e">
        <f t="shared" si="0"/>
        <v>#DIV/0!</v>
      </c>
    </row>
    <row r="30" spans="1:4" s="44" customFormat="1" ht="16.5" customHeight="1">
      <c r="A30" s="47" t="s">
        <v>36</v>
      </c>
      <c r="B30" s="43">
        <v>652</v>
      </c>
      <c r="C30" s="40">
        <v>500</v>
      </c>
      <c r="D30" s="41">
        <f t="shared" si="0"/>
        <v>76.68711656441718</v>
      </c>
    </row>
    <row r="31" spans="1:4" s="44" customFormat="1" ht="16.5" customHeight="1">
      <c r="A31" s="46" t="s">
        <v>37</v>
      </c>
      <c r="B31" s="43">
        <v>2195</v>
      </c>
      <c r="C31" s="40">
        <v>2010</v>
      </c>
      <c r="D31" s="41">
        <f t="shared" si="0"/>
        <v>91.57175398633257</v>
      </c>
    </row>
    <row r="32" spans="1:4" s="44" customFormat="1" ht="16.5" customHeight="1">
      <c r="A32" s="42" t="s">
        <v>38</v>
      </c>
      <c r="B32" s="43">
        <v>685</v>
      </c>
      <c r="C32" s="40">
        <v>568</v>
      </c>
      <c r="D32" s="41">
        <f t="shared" si="0"/>
        <v>82.91970802919708</v>
      </c>
    </row>
    <row r="33" spans="1:4" s="44" customFormat="1" ht="16.5" customHeight="1">
      <c r="A33" s="46" t="s">
        <v>24</v>
      </c>
      <c r="B33" s="43">
        <v>300</v>
      </c>
      <c r="C33" s="40">
        <v>304</v>
      </c>
      <c r="D33" s="41">
        <f t="shared" si="0"/>
        <v>101.33333333333334</v>
      </c>
    </row>
    <row r="34" spans="1:4" s="44" customFormat="1" ht="16.5" customHeight="1">
      <c r="A34" s="46" t="s">
        <v>25</v>
      </c>
      <c r="B34" s="43">
        <v>15</v>
      </c>
      <c r="C34" s="40">
        <v>55</v>
      </c>
      <c r="D34" s="41">
        <f t="shared" si="0"/>
        <v>366.66666666666663</v>
      </c>
    </row>
    <row r="35" spans="1:4" s="44" customFormat="1" ht="16.5" customHeight="1">
      <c r="A35" s="48" t="s">
        <v>785</v>
      </c>
      <c r="B35" s="43">
        <v>112</v>
      </c>
      <c r="C35" s="40"/>
      <c r="D35" s="41"/>
    </row>
    <row r="36" spans="1:4" s="44" customFormat="1" ht="16.5" customHeight="1">
      <c r="A36" s="50" t="s">
        <v>786</v>
      </c>
      <c r="B36" s="43">
        <v>10</v>
      </c>
      <c r="C36" s="40"/>
      <c r="D36" s="41"/>
    </row>
    <row r="37" spans="1:4" s="44" customFormat="1" ht="16.5" customHeight="1">
      <c r="A37" s="47" t="s">
        <v>39</v>
      </c>
      <c r="B37" s="43">
        <v>120</v>
      </c>
      <c r="C37" s="40">
        <v>100</v>
      </c>
      <c r="D37" s="41">
        <f t="shared" si="0"/>
        <v>83.33333333333334</v>
      </c>
    </row>
    <row r="38" spans="1:4" s="44" customFormat="1" ht="16.5" customHeight="1">
      <c r="A38" s="46" t="s">
        <v>40</v>
      </c>
      <c r="B38" s="43">
        <v>10</v>
      </c>
      <c r="C38" s="40">
        <v>10</v>
      </c>
      <c r="D38" s="41">
        <f t="shared" si="0"/>
        <v>100</v>
      </c>
    </row>
    <row r="39" spans="1:4" s="44" customFormat="1" ht="16.5" customHeight="1">
      <c r="A39" s="47" t="s">
        <v>41</v>
      </c>
      <c r="B39" s="43">
        <v>118</v>
      </c>
      <c r="C39" s="40">
        <v>99</v>
      </c>
      <c r="D39" s="41">
        <f t="shared" si="0"/>
        <v>83.89830508474576</v>
      </c>
    </row>
    <row r="40" spans="1:4" s="44" customFormat="1" ht="16.5" customHeight="1">
      <c r="A40" s="42" t="s">
        <v>42</v>
      </c>
      <c r="B40" s="43">
        <v>1917</v>
      </c>
      <c r="C40" s="40">
        <v>1753</v>
      </c>
      <c r="D40" s="41">
        <f t="shared" si="0"/>
        <v>91.44496609285342</v>
      </c>
    </row>
    <row r="41" spans="1:4" s="44" customFormat="1" ht="16.5" customHeight="1">
      <c r="A41" s="46" t="s">
        <v>24</v>
      </c>
      <c r="B41" s="43">
        <v>1216</v>
      </c>
      <c r="C41" s="40">
        <v>924</v>
      </c>
      <c r="D41" s="41">
        <f t="shared" si="0"/>
        <v>75.98684210526315</v>
      </c>
    </row>
    <row r="42" spans="1:4" s="44" customFormat="1" ht="16.5" customHeight="1">
      <c r="A42" s="46" t="s">
        <v>25</v>
      </c>
      <c r="B42" s="43">
        <v>58</v>
      </c>
      <c r="C42" s="40">
        <v>453</v>
      </c>
      <c r="D42" s="41">
        <f t="shared" si="0"/>
        <v>781.0344827586207</v>
      </c>
    </row>
    <row r="43" spans="1:4" s="44" customFormat="1" ht="16.5" customHeight="1">
      <c r="A43" s="46" t="s">
        <v>43</v>
      </c>
      <c r="B43" s="43">
        <v>35</v>
      </c>
      <c r="C43" s="40"/>
      <c r="D43" s="41">
        <f t="shared" si="0"/>
        <v>0</v>
      </c>
    </row>
    <row r="44" spans="1:4" s="44" customFormat="1" ht="16.5" customHeight="1">
      <c r="A44" s="51" t="s">
        <v>787</v>
      </c>
      <c r="B44" s="43">
        <v>70</v>
      </c>
      <c r="C44" s="40"/>
      <c r="D44" s="41">
        <f t="shared" si="0"/>
        <v>0</v>
      </c>
    </row>
    <row r="45" spans="1:4" s="44" customFormat="1" ht="16.5" customHeight="1">
      <c r="A45" s="46" t="s">
        <v>44</v>
      </c>
      <c r="B45" s="43">
        <v>538</v>
      </c>
      <c r="C45" s="40">
        <v>376</v>
      </c>
      <c r="D45" s="41">
        <f t="shared" si="0"/>
        <v>69.88847583643123</v>
      </c>
    </row>
    <row r="46" spans="1:4" s="44" customFormat="1" ht="16.5" customHeight="1">
      <c r="A46" s="42" t="s">
        <v>45</v>
      </c>
      <c r="B46" s="43">
        <v>4790</v>
      </c>
      <c r="C46" s="40">
        <v>5333</v>
      </c>
      <c r="D46" s="41">
        <f t="shared" si="0"/>
        <v>111.33611691022965</v>
      </c>
    </row>
    <row r="47" spans="1:4" s="44" customFormat="1" ht="16.5" customHeight="1">
      <c r="A47" s="46" t="s">
        <v>46</v>
      </c>
      <c r="B47" s="43">
        <v>4790</v>
      </c>
      <c r="C47" s="40">
        <v>5333</v>
      </c>
      <c r="D47" s="41">
        <f t="shared" si="0"/>
        <v>111.33611691022965</v>
      </c>
    </row>
    <row r="48" spans="1:4" s="44" customFormat="1" ht="16.5" customHeight="1">
      <c r="A48" s="42" t="s">
        <v>47</v>
      </c>
      <c r="B48" s="43">
        <v>747</v>
      </c>
      <c r="C48" s="40">
        <v>527</v>
      </c>
      <c r="D48" s="41">
        <f t="shared" si="0"/>
        <v>70.54886211512718</v>
      </c>
    </row>
    <row r="49" spans="1:4" s="44" customFormat="1" ht="16.5" customHeight="1">
      <c r="A49" s="46" t="s">
        <v>24</v>
      </c>
      <c r="B49" s="43">
        <v>385</v>
      </c>
      <c r="C49" s="40">
        <v>418</v>
      </c>
      <c r="D49" s="41">
        <f t="shared" si="0"/>
        <v>108.57142857142857</v>
      </c>
    </row>
    <row r="50" spans="1:4" s="44" customFormat="1" ht="16.5" customHeight="1">
      <c r="A50" s="46" t="s">
        <v>25</v>
      </c>
      <c r="B50" s="43"/>
      <c r="C50" s="40">
        <v>9</v>
      </c>
      <c r="D50" s="41" t="e">
        <f t="shared" si="0"/>
        <v>#DIV/0!</v>
      </c>
    </row>
    <row r="51" spans="1:4" s="44" customFormat="1" ht="16.5" customHeight="1">
      <c r="A51" s="51" t="s">
        <v>788</v>
      </c>
      <c r="B51" s="43">
        <v>28</v>
      </c>
      <c r="C51" s="40"/>
      <c r="D51" s="41"/>
    </row>
    <row r="52" spans="1:4" s="44" customFormat="1" ht="16.5" customHeight="1">
      <c r="A52" s="49" t="s">
        <v>639</v>
      </c>
      <c r="B52" s="43">
        <v>334</v>
      </c>
      <c r="C52" s="40">
        <v>100</v>
      </c>
      <c r="D52" s="41">
        <f t="shared" si="0"/>
        <v>29.94011976047904</v>
      </c>
    </row>
    <row r="53" spans="1:4" s="44" customFormat="1" ht="16.5" customHeight="1">
      <c r="A53" s="42" t="s">
        <v>48</v>
      </c>
      <c r="B53" s="43">
        <v>730</v>
      </c>
      <c r="C53" s="40">
        <v>539</v>
      </c>
      <c r="D53" s="41">
        <f t="shared" si="0"/>
        <v>73.83561643835617</v>
      </c>
    </row>
    <row r="54" spans="1:4" s="44" customFormat="1" ht="16.5" customHeight="1">
      <c r="A54" s="46" t="s">
        <v>24</v>
      </c>
      <c r="B54" s="43">
        <v>631</v>
      </c>
      <c r="C54" s="40">
        <v>402</v>
      </c>
      <c r="D54" s="41">
        <f t="shared" si="0"/>
        <v>63.70839936608558</v>
      </c>
    </row>
    <row r="55" spans="1:4" s="44" customFormat="1" ht="16.5" customHeight="1">
      <c r="A55" s="46" t="s">
        <v>25</v>
      </c>
      <c r="B55" s="43"/>
      <c r="C55" s="40">
        <v>50</v>
      </c>
      <c r="D55" s="41" t="e">
        <f t="shared" si="0"/>
        <v>#DIV/0!</v>
      </c>
    </row>
    <row r="56" spans="1:4" s="44" customFormat="1" ht="16.5" customHeight="1">
      <c r="A56" s="51" t="s">
        <v>784</v>
      </c>
      <c r="B56" s="43">
        <v>40</v>
      </c>
      <c r="C56" s="40"/>
      <c r="D56" s="41">
        <f t="shared" si="0"/>
        <v>0</v>
      </c>
    </row>
    <row r="57" spans="1:4" s="44" customFormat="1" ht="16.5" customHeight="1">
      <c r="A57" s="46" t="s">
        <v>386</v>
      </c>
      <c r="B57" s="43"/>
      <c r="C57" s="40">
        <v>10</v>
      </c>
      <c r="D57" s="41" t="e">
        <f t="shared" si="0"/>
        <v>#DIV/0!</v>
      </c>
    </row>
    <row r="58" spans="1:4" s="44" customFormat="1" ht="16.5" customHeight="1">
      <c r="A58" s="47" t="s">
        <v>49</v>
      </c>
      <c r="B58" s="43"/>
      <c r="C58" s="40">
        <v>43</v>
      </c>
      <c r="D58" s="41" t="e">
        <f t="shared" si="0"/>
        <v>#DIV/0!</v>
      </c>
    </row>
    <row r="59" spans="1:4" s="44" customFormat="1" ht="16.5" customHeight="1">
      <c r="A59" s="46" t="s">
        <v>50</v>
      </c>
      <c r="B59" s="43">
        <v>59</v>
      </c>
      <c r="C59" s="40">
        <v>34</v>
      </c>
      <c r="D59" s="41">
        <f t="shared" si="0"/>
        <v>57.6271186440678</v>
      </c>
    </row>
    <row r="60" spans="1:4" s="44" customFormat="1" ht="16.5" customHeight="1">
      <c r="A60" s="42" t="s">
        <v>51</v>
      </c>
      <c r="B60" s="43">
        <v>3013</v>
      </c>
      <c r="C60" s="40">
        <v>2387</v>
      </c>
      <c r="D60" s="41">
        <f t="shared" si="0"/>
        <v>79.22336541652838</v>
      </c>
    </row>
    <row r="61" spans="1:4" s="44" customFormat="1" ht="16.5" customHeight="1">
      <c r="A61" s="46" t="s">
        <v>24</v>
      </c>
      <c r="B61" s="43">
        <v>1700</v>
      </c>
      <c r="C61" s="40">
        <v>1909</v>
      </c>
      <c r="D61" s="41">
        <f t="shared" si="0"/>
        <v>112.29411764705884</v>
      </c>
    </row>
    <row r="62" spans="1:4" s="44" customFormat="1" ht="16.5" customHeight="1">
      <c r="A62" s="46" t="s">
        <v>25</v>
      </c>
      <c r="B62" s="43">
        <v>842</v>
      </c>
      <c r="C62" s="40">
        <v>242</v>
      </c>
      <c r="D62" s="41">
        <f t="shared" si="0"/>
        <v>28.741092636579573</v>
      </c>
    </row>
    <row r="63" spans="1:4" s="44" customFormat="1" ht="16.5" customHeight="1">
      <c r="A63" s="46" t="s">
        <v>52</v>
      </c>
      <c r="B63" s="43">
        <v>471</v>
      </c>
      <c r="C63" s="40">
        <v>236</v>
      </c>
      <c r="D63" s="41">
        <f t="shared" si="0"/>
        <v>50.10615711252654</v>
      </c>
    </row>
    <row r="64" spans="1:4" s="44" customFormat="1" ht="16.5" customHeight="1">
      <c r="A64" s="42" t="s">
        <v>53</v>
      </c>
      <c r="B64" s="43">
        <v>782</v>
      </c>
      <c r="C64" s="40">
        <v>706</v>
      </c>
      <c r="D64" s="41">
        <f t="shared" si="0"/>
        <v>90.28132992327366</v>
      </c>
    </row>
    <row r="65" spans="1:4" s="44" customFormat="1" ht="16.5" customHeight="1">
      <c r="A65" s="46" t="s">
        <v>24</v>
      </c>
      <c r="B65" s="43">
        <v>384</v>
      </c>
      <c r="C65" s="40">
        <v>370</v>
      </c>
      <c r="D65" s="41">
        <f t="shared" si="0"/>
        <v>96.35416666666666</v>
      </c>
    </row>
    <row r="66" spans="1:4" s="44" customFormat="1" ht="16.5" customHeight="1">
      <c r="A66" s="46" t="s">
        <v>25</v>
      </c>
      <c r="B66" s="43"/>
      <c r="C66" s="40">
        <v>15</v>
      </c>
      <c r="D66" s="41" t="e">
        <f t="shared" si="0"/>
        <v>#DIV/0!</v>
      </c>
    </row>
    <row r="67" spans="1:4" s="44" customFormat="1" ht="16.5" customHeight="1">
      <c r="A67" s="46" t="s">
        <v>54</v>
      </c>
      <c r="B67" s="43">
        <v>138</v>
      </c>
      <c r="C67" s="40">
        <v>194</v>
      </c>
      <c r="D67" s="41">
        <f t="shared" si="0"/>
        <v>140.57971014492753</v>
      </c>
    </row>
    <row r="68" spans="1:4" s="44" customFormat="1" ht="16.5" customHeight="1">
      <c r="A68" s="46" t="s">
        <v>55</v>
      </c>
      <c r="B68" s="43">
        <v>260</v>
      </c>
      <c r="C68" s="40">
        <v>127</v>
      </c>
      <c r="D68" s="41">
        <f t="shared" si="0"/>
        <v>48.84615384615385</v>
      </c>
    </row>
    <row r="69" spans="1:4" s="44" customFormat="1" ht="16.5" customHeight="1">
      <c r="A69" s="42" t="s">
        <v>490</v>
      </c>
      <c r="B69" s="43">
        <v>10</v>
      </c>
      <c r="C69" s="40"/>
      <c r="D69" s="41">
        <f aca="true" t="shared" si="1" ref="D69:D132">C69/B69*100</f>
        <v>0</v>
      </c>
    </row>
    <row r="70" spans="1:4" s="44" customFormat="1" ht="16.5" customHeight="1">
      <c r="A70" s="46" t="s">
        <v>491</v>
      </c>
      <c r="B70" s="43">
        <v>10</v>
      </c>
      <c r="C70" s="40"/>
      <c r="D70" s="41">
        <f t="shared" si="1"/>
        <v>0</v>
      </c>
    </row>
    <row r="71" spans="1:4" s="44" customFormat="1" ht="16.5" customHeight="1">
      <c r="A71" s="42" t="s">
        <v>56</v>
      </c>
      <c r="B71" s="43"/>
      <c r="C71" s="40">
        <v>2958</v>
      </c>
      <c r="D71" s="41" t="e">
        <f t="shared" si="1"/>
        <v>#DIV/0!</v>
      </c>
    </row>
    <row r="72" spans="1:4" s="44" customFormat="1" ht="16.5" customHeight="1">
      <c r="A72" s="46" t="s">
        <v>24</v>
      </c>
      <c r="B72" s="43"/>
      <c r="C72" s="40">
        <v>2099</v>
      </c>
      <c r="D72" s="41" t="e">
        <f t="shared" si="1"/>
        <v>#DIV/0!</v>
      </c>
    </row>
    <row r="73" spans="1:4" s="44" customFormat="1" ht="16.5" customHeight="1">
      <c r="A73" s="46" t="s">
        <v>25</v>
      </c>
      <c r="B73" s="43"/>
      <c r="C73" s="40"/>
      <c r="D73" s="41" t="e">
        <f t="shared" si="1"/>
        <v>#DIV/0!</v>
      </c>
    </row>
    <row r="74" spans="1:4" s="44" customFormat="1" ht="16.5" customHeight="1">
      <c r="A74" s="46" t="s">
        <v>57</v>
      </c>
      <c r="B74" s="43"/>
      <c r="C74" s="40">
        <v>55</v>
      </c>
      <c r="D74" s="41" t="e">
        <f t="shared" si="1"/>
        <v>#DIV/0!</v>
      </c>
    </row>
    <row r="75" spans="1:4" s="44" customFormat="1" ht="16.5" customHeight="1">
      <c r="A75" s="46" t="s">
        <v>58</v>
      </c>
      <c r="B75" s="43"/>
      <c r="C75" s="40">
        <v>15</v>
      </c>
      <c r="D75" s="41" t="e">
        <f t="shared" si="1"/>
        <v>#DIV/0!</v>
      </c>
    </row>
    <row r="76" spans="1:4" s="44" customFormat="1" ht="16.5" customHeight="1">
      <c r="A76" s="46" t="s">
        <v>59</v>
      </c>
      <c r="B76" s="43"/>
      <c r="C76" s="40">
        <v>358</v>
      </c>
      <c r="D76" s="41" t="e">
        <f t="shared" si="1"/>
        <v>#DIV/0!</v>
      </c>
    </row>
    <row r="77" spans="1:4" s="44" customFormat="1" ht="16.5" customHeight="1">
      <c r="A77" s="46" t="s">
        <v>60</v>
      </c>
      <c r="B77" s="43"/>
      <c r="C77" s="40">
        <v>431</v>
      </c>
      <c r="D77" s="41" t="e">
        <f t="shared" si="1"/>
        <v>#DIV/0!</v>
      </c>
    </row>
    <row r="78" spans="1:4" s="44" customFormat="1" ht="16.5" customHeight="1">
      <c r="A78" s="42" t="s">
        <v>61</v>
      </c>
      <c r="B78" s="43"/>
      <c r="C78" s="40">
        <v>1</v>
      </c>
      <c r="D78" s="41" t="e">
        <f t="shared" si="1"/>
        <v>#DIV/0!</v>
      </c>
    </row>
    <row r="79" spans="1:4" s="44" customFormat="1" ht="16.5" customHeight="1">
      <c r="A79" s="46" t="s">
        <v>62</v>
      </c>
      <c r="B79" s="43"/>
      <c r="C79" s="40">
        <v>1</v>
      </c>
      <c r="D79" s="41" t="e">
        <f t="shared" si="1"/>
        <v>#DIV/0!</v>
      </c>
    </row>
    <row r="80" spans="1:4" s="44" customFormat="1" ht="16.5" customHeight="1">
      <c r="A80" s="42" t="s">
        <v>63</v>
      </c>
      <c r="B80" s="43">
        <v>221</v>
      </c>
      <c r="C80" s="40">
        <v>198</v>
      </c>
      <c r="D80" s="41">
        <f t="shared" si="1"/>
        <v>89.59276018099548</v>
      </c>
    </row>
    <row r="81" spans="1:4" s="44" customFormat="1" ht="16.5" customHeight="1">
      <c r="A81" s="46" t="s">
        <v>24</v>
      </c>
      <c r="B81" s="43">
        <v>72</v>
      </c>
      <c r="C81" s="40">
        <v>73</v>
      </c>
      <c r="D81" s="41">
        <f t="shared" si="1"/>
        <v>101.38888888888889</v>
      </c>
    </row>
    <row r="82" spans="1:4" s="44" customFormat="1" ht="16.5" customHeight="1">
      <c r="A82" s="46" t="s">
        <v>25</v>
      </c>
      <c r="B82" s="43">
        <v>2</v>
      </c>
      <c r="C82" s="40"/>
      <c r="D82" s="41">
        <f t="shared" si="1"/>
        <v>0</v>
      </c>
    </row>
    <row r="83" spans="1:4" s="44" customFormat="1" ht="16.5" customHeight="1">
      <c r="A83" s="46" t="s">
        <v>64</v>
      </c>
      <c r="B83" s="43">
        <v>90</v>
      </c>
      <c r="C83" s="40">
        <v>112</v>
      </c>
      <c r="D83" s="41">
        <f t="shared" si="1"/>
        <v>124.44444444444444</v>
      </c>
    </row>
    <row r="84" spans="1:4" s="44" customFormat="1" ht="16.5" customHeight="1">
      <c r="A84" s="46" t="s">
        <v>65</v>
      </c>
      <c r="B84" s="43">
        <v>57</v>
      </c>
      <c r="C84" s="40">
        <v>13</v>
      </c>
      <c r="D84" s="41">
        <f t="shared" si="1"/>
        <v>22.807017543859647</v>
      </c>
    </row>
    <row r="85" spans="1:4" s="44" customFormat="1" ht="16.5" customHeight="1">
      <c r="A85" s="42" t="s">
        <v>66</v>
      </c>
      <c r="B85" s="43"/>
      <c r="C85" s="40">
        <v>39</v>
      </c>
      <c r="D85" s="41" t="e">
        <f t="shared" si="1"/>
        <v>#DIV/0!</v>
      </c>
    </row>
    <row r="86" spans="1:4" s="44" customFormat="1" ht="16.5" customHeight="1">
      <c r="A86" s="46" t="s">
        <v>24</v>
      </c>
      <c r="B86" s="43"/>
      <c r="C86" s="40">
        <v>3</v>
      </c>
      <c r="D86" s="41" t="e">
        <f t="shared" si="1"/>
        <v>#DIV/0!</v>
      </c>
    </row>
    <row r="87" spans="1:4" s="44" customFormat="1" ht="16.5" customHeight="1">
      <c r="A87" s="46" t="s">
        <v>25</v>
      </c>
      <c r="B87" s="43"/>
      <c r="C87" s="40">
        <v>10</v>
      </c>
      <c r="D87" s="41" t="e">
        <f t="shared" si="1"/>
        <v>#DIV/0!</v>
      </c>
    </row>
    <row r="88" spans="1:4" s="44" customFormat="1" ht="16.5" customHeight="1">
      <c r="A88" s="46" t="s">
        <v>67</v>
      </c>
      <c r="B88" s="43"/>
      <c r="C88" s="40">
        <v>8</v>
      </c>
      <c r="D88" s="41" t="e">
        <f t="shared" si="1"/>
        <v>#DIV/0!</v>
      </c>
    </row>
    <row r="89" spans="1:4" s="44" customFormat="1" ht="16.5" customHeight="1">
      <c r="A89" s="46" t="s">
        <v>68</v>
      </c>
      <c r="B89" s="43"/>
      <c r="C89" s="40">
        <v>18</v>
      </c>
      <c r="D89" s="41" t="e">
        <f t="shared" si="1"/>
        <v>#DIV/0!</v>
      </c>
    </row>
    <row r="90" spans="1:4" s="44" customFormat="1" ht="16.5" customHeight="1">
      <c r="A90" s="42" t="s">
        <v>69</v>
      </c>
      <c r="B90" s="43">
        <v>35</v>
      </c>
      <c r="C90" s="40">
        <v>96</v>
      </c>
      <c r="D90" s="41">
        <f t="shared" si="1"/>
        <v>274.2857142857143</v>
      </c>
    </row>
    <row r="91" spans="1:4" s="44" customFormat="1" ht="16.5" customHeight="1">
      <c r="A91" s="46" t="s">
        <v>24</v>
      </c>
      <c r="B91" s="43">
        <v>5</v>
      </c>
      <c r="C91" s="40">
        <v>8</v>
      </c>
      <c r="D91" s="41">
        <f t="shared" si="1"/>
        <v>160</v>
      </c>
    </row>
    <row r="92" spans="1:4" s="44" customFormat="1" ht="16.5" customHeight="1">
      <c r="A92" s="46" t="s">
        <v>25</v>
      </c>
      <c r="B92" s="43"/>
      <c r="C92" s="40">
        <v>41</v>
      </c>
      <c r="D92" s="41" t="e">
        <f t="shared" si="1"/>
        <v>#DIV/0!</v>
      </c>
    </row>
    <row r="93" spans="1:4" s="44" customFormat="1" ht="16.5" customHeight="1">
      <c r="A93" s="46" t="s">
        <v>70</v>
      </c>
      <c r="B93" s="43">
        <v>30</v>
      </c>
      <c r="C93" s="40">
        <v>21</v>
      </c>
      <c r="D93" s="41">
        <f t="shared" si="1"/>
        <v>70</v>
      </c>
    </row>
    <row r="94" spans="1:4" s="44" customFormat="1" ht="16.5" customHeight="1">
      <c r="A94" s="46" t="s">
        <v>71</v>
      </c>
      <c r="B94" s="43"/>
      <c r="C94" s="40">
        <v>19</v>
      </c>
      <c r="D94" s="41" t="e">
        <f t="shared" si="1"/>
        <v>#DIV/0!</v>
      </c>
    </row>
    <row r="95" spans="1:4" s="44" customFormat="1" ht="16.5" customHeight="1">
      <c r="A95" s="47" t="s">
        <v>72</v>
      </c>
      <c r="B95" s="43"/>
      <c r="C95" s="40">
        <v>7</v>
      </c>
      <c r="D95" s="41" t="e">
        <f t="shared" si="1"/>
        <v>#DIV/0!</v>
      </c>
    </row>
    <row r="96" spans="1:4" s="44" customFormat="1" ht="16.5" customHeight="1">
      <c r="A96" s="42" t="s">
        <v>73</v>
      </c>
      <c r="B96" s="43">
        <v>144</v>
      </c>
      <c r="C96" s="40">
        <v>144</v>
      </c>
      <c r="D96" s="41">
        <f t="shared" si="1"/>
        <v>100</v>
      </c>
    </row>
    <row r="97" spans="1:4" s="44" customFormat="1" ht="16.5" customHeight="1">
      <c r="A97" s="46" t="s">
        <v>24</v>
      </c>
      <c r="B97" s="43">
        <v>81</v>
      </c>
      <c r="C97" s="40">
        <v>77</v>
      </c>
      <c r="D97" s="41">
        <f t="shared" si="1"/>
        <v>95.06172839506173</v>
      </c>
    </row>
    <row r="98" spans="1:4" s="44" customFormat="1" ht="16.5" customHeight="1">
      <c r="A98" s="46" t="s">
        <v>25</v>
      </c>
      <c r="B98" s="43">
        <v>35</v>
      </c>
      <c r="C98" s="40">
        <v>62</v>
      </c>
      <c r="D98" s="41">
        <f t="shared" si="1"/>
        <v>177.14285714285714</v>
      </c>
    </row>
    <row r="99" spans="1:4" s="44" customFormat="1" ht="16.5" customHeight="1">
      <c r="A99" s="51" t="s">
        <v>790</v>
      </c>
      <c r="B99" s="43">
        <v>8</v>
      </c>
      <c r="C99" s="40"/>
      <c r="D99" s="41"/>
    </row>
    <row r="100" spans="1:4" s="44" customFormat="1" ht="16.5" customHeight="1">
      <c r="A100" s="46" t="s">
        <v>492</v>
      </c>
      <c r="B100" s="43">
        <v>20</v>
      </c>
      <c r="C100" s="40">
        <v>5</v>
      </c>
      <c r="D100" s="41">
        <f t="shared" si="1"/>
        <v>25</v>
      </c>
    </row>
    <row r="101" spans="1:4" s="44" customFormat="1" ht="16.5" customHeight="1">
      <c r="A101" s="42" t="s">
        <v>74</v>
      </c>
      <c r="B101" s="43">
        <v>102</v>
      </c>
      <c r="C101" s="40">
        <v>137</v>
      </c>
      <c r="D101" s="41">
        <f t="shared" si="1"/>
        <v>134.31372549019608</v>
      </c>
    </row>
    <row r="102" spans="1:4" s="44" customFormat="1" ht="16.5" customHeight="1">
      <c r="A102" s="46" t="s">
        <v>24</v>
      </c>
      <c r="B102" s="43">
        <v>50</v>
      </c>
      <c r="C102" s="40">
        <v>84</v>
      </c>
      <c r="D102" s="41">
        <f t="shared" si="1"/>
        <v>168</v>
      </c>
    </row>
    <row r="103" spans="1:4" s="44" customFormat="1" ht="16.5" customHeight="1">
      <c r="A103" s="46" t="s">
        <v>25</v>
      </c>
      <c r="B103" s="43"/>
      <c r="C103" s="40">
        <v>24</v>
      </c>
      <c r="D103" s="41" t="e">
        <f t="shared" si="1"/>
        <v>#DIV/0!</v>
      </c>
    </row>
    <row r="104" spans="1:4" s="44" customFormat="1" ht="16.5" customHeight="1">
      <c r="A104" s="46" t="s">
        <v>75</v>
      </c>
      <c r="B104" s="43">
        <v>52</v>
      </c>
      <c r="C104" s="40">
        <v>29</v>
      </c>
      <c r="D104" s="41">
        <f t="shared" si="1"/>
        <v>55.769230769230774</v>
      </c>
    </row>
    <row r="105" spans="1:4" s="44" customFormat="1" ht="16.5" customHeight="1">
      <c r="A105" s="42" t="s">
        <v>76</v>
      </c>
      <c r="B105" s="43">
        <v>454</v>
      </c>
      <c r="C105" s="40">
        <v>307</v>
      </c>
      <c r="D105" s="41">
        <f t="shared" si="1"/>
        <v>67.62114537444934</v>
      </c>
    </row>
    <row r="106" spans="1:4" s="44" customFormat="1" ht="16.5" customHeight="1">
      <c r="A106" s="46" t="s">
        <v>24</v>
      </c>
      <c r="B106" s="43">
        <v>160</v>
      </c>
      <c r="C106" s="40">
        <v>171</v>
      </c>
      <c r="D106" s="41">
        <f t="shared" si="1"/>
        <v>106.87500000000001</v>
      </c>
    </row>
    <row r="107" spans="1:4" s="44" customFormat="1" ht="16.5" customHeight="1">
      <c r="A107" s="46" t="s">
        <v>25</v>
      </c>
      <c r="B107" s="43">
        <v>197</v>
      </c>
      <c r="C107" s="40">
        <v>115</v>
      </c>
      <c r="D107" s="41">
        <f t="shared" si="1"/>
        <v>58.37563451776649</v>
      </c>
    </row>
    <row r="108" spans="1:4" s="44" customFormat="1" ht="16.5" customHeight="1">
      <c r="A108" s="51" t="s">
        <v>791</v>
      </c>
      <c r="B108" s="43">
        <v>29</v>
      </c>
      <c r="C108" s="40"/>
      <c r="D108" s="41"/>
    </row>
    <row r="109" spans="1:4" s="44" customFormat="1" ht="16.5" customHeight="1">
      <c r="A109" s="46" t="s">
        <v>77</v>
      </c>
      <c r="B109" s="43">
        <v>68</v>
      </c>
      <c r="C109" s="40">
        <v>21</v>
      </c>
      <c r="D109" s="41">
        <f t="shared" si="1"/>
        <v>30.88235294117647</v>
      </c>
    </row>
    <row r="110" spans="1:4" s="44" customFormat="1" ht="16.5" customHeight="1">
      <c r="A110" s="42" t="s">
        <v>78</v>
      </c>
      <c r="B110" s="43">
        <v>3401</v>
      </c>
      <c r="C110" s="40">
        <v>2899</v>
      </c>
      <c r="D110" s="41">
        <f t="shared" si="1"/>
        <v>85.23963540135254</v>
      </c>
    </row>
    <row r="111" spans="1:4" s="44" customFormat="1" ht="16.5" customHeight="1">
      <c r="A111" s="46" t="s">
        <v>24</v>
      </c>
      <c r="B111" s="43">
        <v>1157</v>
      </c>
      <c r="C111" s="40">
        <v>1685</v>
      </c>
      <c r="D111" s="41">
        <f t="shared" si="1"/>
        <v>145.6352636127917</v>
      </c>
    </row>
    <row r="112" spans="1:4" s="44" customFormat="1" ht="16.5" customHeight="1">
      <c r="A112" s="46" t="s">
        <v>25</v>
      </c>
      <c r="B112" s="43"/>
      <c r="C112" s="40">
        <v>86</v>
      </c>
      <c r="D112" s="41" t="e">
        <f t="shared" si="1"/>
        <v>#DIV/0!</v>
      </c>
    </row>
    <row r="113" spans="1:4" s="44" customFormat="1" ht="16.5" customHeight="1">
      <c r="A113" s="51" t="s">
        <v>792</v>
      </c>
      <c r="B113" s="43">
        <v>150</v>
      </c>
      <c r="C113" s="40"/>
      <c r="D113" s="41"/>
    </row>
    <row r="114" spans="1:4" s="44" customFormat="1" ht="16.5" customHeight="1">
      <c r="A114" s="51" t="s">
        <v>784</v>
      </c>
      <c r="B114" s="43">
        <v>62</v>
      </c>
      <c r="C114" s="40"/>
      <c r="D114" s="41"/>
    </row>
    <row r="115" spans="1:4" s="44" customFormat="1" ht="16.5" customHeight="1">
      <c r="A115" s="46" t="s">
        <v>79</v>
      </c>
      <c r="B115" s="43">
        <v>2032</v>
      </c>
      <c r="C115" s="40">
        <v>1128</v>
      </c>
      <c r="D115" s="41">
        <f t="shared" si="1"/>
        <v>55.51181102362205</v>
      </c>
    </row>
    <row r="116" spans="1:4" s="44" customFormat="1" ht="16.5" customHeight="1">
      <c r="A116" s="42" t="s">
        <v>80</v>
      </c>
      <c r="B116" s="43">
        <v>840</v>
      </c>
      <c r="C116" s="40">
        <v>814</v>
      </c>
      <c r="D116" s="41">
        <f t="shared" si="1"/>
        <v>96.9047619047619</v>
      </c>
    </row>
    <row r="117" spans="1:4" s="44" customFormat="1" ht="16.5" customHeight="1">
      <c r="A117" s="46" t="s">
        <v>24</v>
      </c>
      <c r="B117" s="43">
        <v>477</v>
      </c>
      <c r="C117" s="40">
        <v>452</v>
      </c>
      <c r="D117" s="41">
        <f t="shared" si="1"/>
        <v>94.75890985324948</v>
      </c>
    </row>
    <row r="118" spans="1:4" s="44" customFormat="1" ht="16.5" customHeight="1">
      <c r="A118" s="46" t="s">
        <v>25</v>
      </c>
      <c r="B118" s="43">
        <v>24</v>
      </c>
      <c r="C118" s="40">
        <v>55</v>
      </c>
      <c r="D118" s="41">
        <f t="shared" si="1"/>
        <v>229.16666666666666</v>
      </c>
    </row>
    <row r="119" spans="1:4" s="44" customFormat="1" ht="16.5" customHeight="1">
      <c r="A119" s="51" t="s">
        <v>793</v>
      </c>
      <c r="B119" s="43">
        <v>38</v>
      </c>
      <c r="C119" s="40"/>
      <c r="D119" s="41"/>
    </row>
    <row r="120" spans="1:4" s="44" customFormat="1" ht="16.5" customHeight="1">
      <c r="A120" s="46" t="s">
        <v>81</v>
      </c>
      <c r="B120" s="43">
        <v>301</v>
      </c>
      <c r="C120" s="40">
        <v>307</v>
      </c>
      <c r="D120" s="41">
        <f t="shared" si="1"/>
        <v>101.99335548172756</v>
      </c>
    </row>
    <row r="121" spans="1:4" s="44" customFormat="1" ht="16.5" customHeight="1">
      <c r="A121" s="42" t="s">
        <v>82</v>
      </c>
      <c r="B121" s="43">
        <v>635</v>
      </c>
      <c r="C121" s="40">
        <v>634</v>
      </c>
      <c r="D121" s="41">
        <f t="shared" si="1"/>
        <v>99.84251968503936</v>
      </c>
    </row>
    <row r="122" spans="1:4" s="44" customFormat="1" ht="16.5" customHeight="1">
      <c r="A122" s="46" t="s">
        <v>24</v>
      </c>
      <c r="B122" s="43">
        <v>272</v>
      </c>
      <c r="C122" s="40">
        <v>221</v>
      </c>
      <c r="D122" s="41">
        <f t="shared" si="1"/>
        <v>81.25</v>
      </c>
    </row>
    <row r="123" spans="1:4" s="44" customFormat="1" ht="16.5" customHeight="1">
      <c r="A123" s="46" t="s">
        <v>25</v>
      </c>
      <c r="B123" s="43">
        <v>14</v>
      </c>
      <c r="C123" s="40">
        <v>249</v>
      </c>
      <c r="D123" s="41">
        <f t="shared" si="1"/>
        <v>1778.5714285714284</v>
      </c>
    </row>
    <row r="124" spans="1:4" s="44" customFormat="1" ht="16.5" customHeight="1">
      <c r="A124" s="46" t="s">
        <v>83</v>
      </c>
      <c r="B124" s="43">
        <v>349</v>
      </c>
      <c r="C124" s="40">
        <v>164</v>
      </c>
      <c r="D124" s="41">
        <f t="shared" si="1"/>
        <v>46.99140401146132</v>
      </c>
    </row>
    <row r="125" spans="1:4" s="44" customFormat="1" ht="16.5" customHeight="1">
      <c r="A125" s="42" t="s">
        <v>84</v>
      </c>
      <c r="B125" s="43">
        <v>418</v>
      </c>
      <c r="C125" s="40">
        <v>213</v>
      </c>
      <c r="D125" s="41">
        <f t="shared" si="1"/>
        <v>50.95693779904307</v>
      </c>
    </row>
    <row r="126" spans="1:4" s="44" customFormat="1" ht="16.5" customHeight="1">
      <c r="A126" s="46" t="s">
        <v>24</v>
      </c>
      <c r="B126" s="43">
        <v>149</v>
      </c>
      <c r="C126" s="40">
        <v>162</v>
      </c>
      <c r="D126" s="41">
        <f t="shared" si="1"/>
        <v>108.7248322147651</v>
      </c>
    </row>
    <row r="127" spans="1:4" s="44" customFormat="1" ht="16.5" customHeight="1">
      <c r="A127" s="46" t="s">
        <v>25</v>
      </c>
      <c r="B127" s="43"/>
      <c r="C127" s="40"/>
      <c r="D127" s="41" t="e">
        <f t="shared" si="1"/>
        <v>#DIV/0!</v>
      </c>
    </row>
    <row r="128" spans="1:4" s="44" customFormat="1" ht="16.5" customHeight="1">
      <c r="A128" s="51" t="s">
        <v>794</v>
      </c>
      <c r="B128" s="43">
        <v>139</v>
      </c>
      <c r="C128" s="40"/>
      <c r="D128" s="41"/>
    </row>
    <row r="129" spans="1:4" s="44" customFormat="1" ht="16.5" customHeight="1">
      <c r="A129" s="51" t="s">
        <v>795</v>
      </c>
      <c r="B129" s="43">
        <v>50</v>
      </c>
      <c r="C129" s="40"/>
      <c r="D129" s="41"/>
    </row>
    <row r="130" spans="1:4" s="44" customFormat="1" ht="16.5" customHeight="1">
      <c r="A130" s="46" t="s">
        <v>85</v>
      </c>
      <c r="B130" s="43">
        <v>80</v>
      </c>
      <c r="C130" s="40">
        <v>51</v>
      </c>
      <c r="D130" s="41">
        <f t="shared" si="1"/>
        <v>63.74999999999999</v>
      </c>
    </row>
    <row r="131" spans="1:4" s="44" customFormat="1" ht="16.5" customHeight="1">
      <c r="A131" s="52" t="s">
        <v>640</v>
      </c>
      <c r="B131" s="43">
        <v>4</v>
      </c>
      <c r="C131" s="40">
        <v>3</v>
      </c>
      <c r="D131" s="41">
        <f t="shared" si="1"/>
        <v>75</v>
      </c>
    </row>
    <row r="132" spans="1:4" s="44" customFormat="1" ht="16.5" customHeight="1">
      <c r="A132" s="46" t="s">
        <v>24</v>
      </c>
      <c r="B132" s="43"/>
      <c r="C132" s="40">
        <v>3</v>
      </c>
      <c r="D132" s="41" t="e">
        <f t="shared" si="1"/>
        <v>#DIV/0!</v>
      </c>
    </row>
    <row r="133" spans="1:4" s="44" customFormat="1" ht="16.5" customHeight="1">
      <c r="A133" s="51" t="s">
        <v>796</v>
      </c>
      <c r="B133" s="43">
        <v>4</v>
      </c>
      <c r="C133" s="40"/>
      <c r="D133" s="41"/>
    </row>
    <row r="134" spans="1:4" s="44" customFormat="1" ht="16.5" customHeight="1">
      <c r="A134" s="52" t="s">
        <v>799</v>
      </c>
      <c r="B134" s="43">
        <v>137</v>
      </c>
      <c r="C134" s="40"/>
      <c r="D134" s="41"/>
    </row>
    <row r="135" spans="1:4" s="44" customFormat="1" ht="16.5" customHeight="1">
      <c r="A135" s="46" t="s">
        <v>24</v>
      </c>
      <c r="B135" s="43">
        <v>13</v>
      </c>
      <c r="C135" s="40"/>
      <c r="D135" s="41"/>
    </row>
    <row r="136" spans="1:4" s="44" customFormat="1" ht="16.5" customHeight="1">
      <c r="A136" s="51" t="s">
        <v>800</v>
      </c>
      <c r="B136" s="43">
        <v>75</v>
      </c>
      <c r="C136" s="40"/>
      <c r="D136" s="41"/>
    </row>
    <row r="137" spans="1:4" s="44" customFormat="1" ht="16.5" customHeight="1">
      <c r="A137" s="51" t="s">
        <v>802</v>
      </c>
      <c r="B137" s="43">
        <v>49</v>
      </c>
      <c r="C137" s="40"/>
      <c r="D137" s="41"/>
    </row>
    <row r="138" spans="1:4" s="44" customFormat="1" ht="16.5" customHeight="1">
      <c r="A138" s="52" t="s">
        <v>803</v>
      </c>
      <c r="B138" s="43">
        <v>4159</v>
      </c>
      <c r="C138" s="40"/>
      <c r="D138" s="41"/>
    </row>
    <row r="139" spans="1:4" s="44" customFormat="1" ht="16.5" customHeight="1">
      <c r="A139" s="46" t="s">
        <v>24</v>
      </c>
      <c r="B139" s="43">
        <v>2646</v>
      </c>
      <c r="C139" s="40"/>
      <c r="D139" s="41"/>
    </row>
    <row r="140" spans="1:4" s="44" customFormat="1" ht="16.5" customHeight="1">
      <c r="A140" s="51" t="s">
        <v>800</v>
      </c>
      <c r="B140" s="43">
        <v>96</v>
      </c>
      <c r="C140" s="40"/>
      <c r="D140" s="41"/>
    </row>
    <row r="141" spans="1:4" s="44" customFormat="1" ht="16.5" customHeight="1">
      <c r="A141" s="46" t="s">
        <v>792</v>
      </c>
      <c r="B141" s="43">
        <v>40</v>
      </c>
      <c r="C141" s="40"/>
      <c r="D141" s="41"/>
    </row>
    <row r="142" spans="1:4" s="44" customFormat="1" ht="16.5" customHeight="1">
      <c r="A142" s="46" t="s">
        <v>797</v>
      </c>
      <c r="B142" s="43">
        <v>63</v>
      </c>
      <c r="C142" s="40"/>
      <c r="D142" s="41"/>
    </row>
    <row r="143" spans="1:4" s="44" customFormat="1" ht="16.5" customHeight="1">
      <c r="A143" s="46" t="s">
        <v>804</v>
      </c>
      <c r="B143" s="43">
        <v>212</v>
      </c>
      <c r="C143" s="40"/>
      <c r="D143" s="41"/>
    </row>
    <row r="144" spans="1:4" s="44" customFormat="1" ht="16.5" customHeight="1">
      <c r="A144" s="46" t="s">
        <v>805</v>
      </c>
      <c r="B144" s="43">
        <v>15</v>
      </c>
      <c r="C144" s="40"/>
      <c r="D144" s="41"/>
    </row>
    <row r="145" spans="1:4" s="44" customFormat="1" ht="16.5" customHeight="1">
      <c r="A145" s="46" t="s">
        <v>806</v>
      </c>
      <c r="B145" s="43">
        <v>20</v>
      </c>
      <c r="C145" s="40"/>
      <c r="D145" s="41"/>
    </row>
    <row r="146" spans="1:4" s="44" customFormat="1" ht="16.5" customHeight="1">
      <c r="A146" s="46" t="s">
        <v>807</v>
      </c>
      <c r="B146" s="43">
        <v>5</v>
      </c>
      <c r="C146" s="40"/>
      <c r="D146" s="41"/>
    </row>
    <row r="147" spans="1:4" s="44" customFormat="1" ht="16.5" customHeight="1">
      <c r="A147" s="46" t="s">
        <v>808</v>
      </c>
      <c r="B147" s="43">
        <v>3</v>
      </c>
      <c r="C147" s="40"/>
      <c r="D147" s="41"/>
    </row>
    <row r="148" spans="1:4" s="44" customFormat="1" ht="16.5" customHeight="1">
      <c r="A148" s="46" t="s">
        <v>784</v>
      </c>
      <c r="B148" s="43">
        <v>600</v>
      </c>
      <c r="C148" s="40"/>
      <c r="D148" s="41"/>
    </row>
    <row r="149" spans="1:4" s="44" customFormat="1" ht="16.5" customHeight="1">
      <c r="A149" s="46" t="s">
        <v>798</v>
      </c>
      <c r="B149" s="43">
        <v>459</v>
      </c>
      <c r="C149" s="40"/>
      <c r="D149" s="41"/>
    </row>
    <row r="150" spans="1:4" s="44" customFormat="1" ht="16.5" customHeight="1">
      <c r="A150" s="42" t="s">
        <v>86</v>
      </c>
      <c r="B150" s="43">
        <v>181</v>
      </c>
      <c r="C150" s="40">
        <v>52</v>
      </c>
      <c r="D150" s="41">
        <f aca="true" t="shared" si="2" ref="D150:D238">C150/B150*100</f>
        <v>28.7292817679558</v>
      </c>
    </row>
    <row r="151" spans="1:4" s="44" customFormat="1" ht="16.5" customHeight="1">
      <c r="A151" s="46" t="s">
        <v>87</v>
      </c>
      <c r="B151" s="43"/>
      <c r="C151" s="40"/>
      <c r="D151" s="41" t="e">
        <f t="shared" si="2"/>
        <v>#DIV/0!</v>
      </c>
    </row>
    <row r="152" spans="1:4" s="44" customFormat="1" ht="16.5" customHeight="1">
      <c r="A152" s="46" t="s">
        <v>88</v>
      </c>
      <c r="B152" s="43">
        <v>181</v>
      </c>
      <c r="C152" s="40">
        <v>52</v>
      </c>
      <c r="D152" s="41">
        <f t="shared" si="2"/>
        <v>28.7292817679558</v>
      </c>
    </row>
    <row r="153" spans="1:4" s="44" customFormat="1" ht="16.5" customHeight="1">
      <c r="A153" s="42" t="s">
        <v>89</v>
      </c>
      <c r="B153" s="43">
        <v>2077</v>
      </c>
      <c r="C153" s="40">
        <v>604</v>
      </c>
      <c r="D153" s="41">
        <f t="shared" si="2"/>
        <v>29.080404429465574</v>
      </c>
    </row>
    <row r="154" spans="1:4" s="44" customFormat="1" ht="16.5" customHeight="1">
      <c r="A154" s="42" t="s">
        <v>90</v>
      </c>
      <c r="B154" s="43">
        <v>2007</v>
      </c>
      <c r="C154" s="40">
        <v>604</v>
      </c>
      <c r="D154" s="41">
        <f t="shared" si="2"/>
        <v>30.09466865969108</v>
      </c>
    </row>
    <row r="155" spans="1:4" s="44" customFormat="1" ht="16.5" customHeight="1">
      <c r="A155" s="46" t="s">
        <v>91</v>
      </c>
      <c r="B155" s="43"/>
      <c r="C155" s="40">
        <v>40</v>
      </c>
      <c r="D155" s="41" t="e">
        <f t="shared" si="2"/>
        <v>#DIV/0!</v>
      </c>
    </row>
    <row r="156" spans="1:4" s="44" customFormat="1" ht="16.5" customHeight="1">
      <c r="A156" s="46" t="s">
        <v>92</v>
      </c>
      <c r="B156" s="43">
        <v>1786</v>
      </c>
      <c r="C156" s="40">
        <v>334</v>
      </c>
      <c r="D156" s="41">
        <f t="shared" si="2"/>
        <v>18.701007838745802</v>
      </c>
    </row>
    <row r="157" spans="1:4" s="44" customFormat="1" ht="16.5" customHeight="1">
      <c r="A157" s="53" t="s">
        <v>641</v>
      </c>
      <c r="B157" s="43"/>
      <c r="C157" s="40">
        <v>10</v>
      </c>
      <c r="D157" s="41" t="e">
        <f t="shared" si="2"/>
        <v>#DIV/0!</v>
      </c>
    </row>
    <row r="158" spans="1:4" s="44" customFormat="1" ht="16.5" customHeight="1">
      <c r="A158" s="46" t="s">
        <v>493</v>
      </c>
      <c r="B158" s="43">
        <v>25</v>
      </c>
      <c r="C158" s="40">
        <v>25</v>
      </c>
      <c r="D158" s="41">
        <f t="shared" si="2"/>
        <v>100</v>
      </c>
    </row>
    <row r="159" spans="1:4" s="44" customFormat="1" ht="16.5" customHeight="1">
      <c r="A159" s="53" t="s">
        <v>642</v>
      </c>
      <c r="B159" s="43">
        <v>196</v>
      </c>
      <c r="C159" s="40">
        <v>195</v>
      </c>
      <c r="D159" s="41">
        <f t="shared" si="2"/>
        <v>99.48979591836735</v>
      </c>
    </row>
    <row r="160" spans="1:4" s="44" customFormat="1" ht="16.5" customHeight="1">
      <c r="A160" s="42" t="s">
        <v>810</v>
      </c>
      <c r="B160" s="43">
        <v>70</v>
      </c>
      <c r="C160" s="40"/>
      <c r="D160" s="41"/>
    </row>
    <row r="161" spans="1:4" s="44" customFormat="1" ht="16.5" customHeight="1">
      <c r="A161" s="46" t="s">
        <v>811</v>
      </c>
      <c r="B161" s="43">
        <v>70</v>
      </c>
      <c r="C161" s="40"/>
      <c r="D161" s="41"/>
    </row>
    <row r="162" spans="1:4" s="44" customFormat="1" ht="16.5" customHeight="1">
      <c r="A162" s="42" t="s">
        <v>93</v>
      </c>
      <c r="B162" s="43">
        <v>22954</v>
      </c>
      <c r="C162" s="40">
        <v>21225</v>
      </c>
      <c r="D162" s="41">
        <f t="shared" si="2"/>
        <v>92.4675437832186</v>
      </c>
    </row>
    <row r="163" spans="1:4" s="44" customFormat="1" ht="16.5" customHeight="1">
      <c r="A163" s="42" t="s">
        <v>812</v>
      </c>
      <c r="B163" s="43">
        <v>34</v>
      </c>
      <c r="C163" s="40">
        <v>471</v>
      </c>
      <c r="D163" s="41">
        <f t="shared" si="2"/>
        <v>1385.2941176470588</v>
      </c>
    </row>
    <row r="164" spans="1:4" s="44" customFormat="1" ht="16.5" customHeight="1">
      <c r="A164" s="51" t="s">
        <v>813</v>
      </c>
      <c r="B164" s="43">
        <v>34</v>
      </c>
      <c r="C164" s="40"/>
      <c r="D164" s="41"/>
    </row>
    <row r="165" spans="1:4" s="44" customFormat="1" ht="16.5" customHeight="1">
      <c r="A165" s="46" t="s">
        <v>94</v>
      </c>
      <c r="B165" s="43"/>
      <c r="C165" s="40">
        <v>32</v>
      </c>
      <c r="D165" s="41" t="e">
        <f t="shared" si="2"/>
        <v>#DIV/0!</v>
      </c>
    </row>
    <row r="166" spans="1:4" s="44" customFormat="1" ht="16.5" customHeight="1">
      <c r="A166" s="46" t="s">
        <v>95</v>
      </c>
      <c r="B166" s="43"/>
      <c r="C166" s="40">
        <v>439</v>
      </c>
      <c r="D166" s="41" t="e">
        <f t="shared" si="2"/>
        <v>#DIV/0!</v>
      </c>
    </row>
    <row r="167" spans="1:4" s="44" customFormat="1" ht="16.5" customHeight="1">
      <c r="A167" s="42" t="s">
        <v>96</v>
      </c>
      <c r="B167" s="43">
        <v>20665</v>
      </c>
      <c r="C167" s="40">
        <v>17925</v>
      </c>
      <c r="D167" s="41">
        <f t="shared" si="2"/>
        <v>86.740866198887</v>
      </c>
    </row>
    <row r="168" spans="1:4" s="44" customFormat="1" ht="16.5" customHeight="1">
      <c r="A168" s="46" t="s">
        <v>24</v>
      </c>
      <c r="B168" s="43">
        <v>8833</v>
      </c>
      <c r="C168" s="40">
        <v>7288</v>
      </c>
      <c r="D168" s="41">
        <f t="shared" si="2"/>
        <v>82.50877391599683</v>
      </c>
    </row>
    <row r="169" spans="1:4" s="44" customFormat="1" ht="16.5" customHeight="1">
      <c r="A169" s="46" t="s">
        <v>25</v>
      </c>
      <c r="B169" s="43">
        <v>1385</v>
      </c>
      <c r="C169" s="40">
        <v>3710</v>
      </c>
      <c r="D169" s="41">
        <f t="shared" si="2"/>
        <v>267.87003610108303</v>
      </c>
    </row>
    <row r="170" spans="1:4" s="44" customFormat="1" ht="16.5" customHeight="1">
      <c r="A170" s="46" t="s">
        <v>97</v>
      </c>
      <c r="B170" s="43"/>
      <c r="C170" s="40">
        <v>2836</v>
      </c>
      <c r="D170" s="41" t="e">
        <f t="shared" si="2"/>
        <v>#DIV/0!</v>
      </c>
    </row>
    <row r="171" spans="1:4" s="44" customFormat="1" ht="16.5" customHeight="1">
      <c r="A171" s="46" t="s">
        <v>494</v>
      </c>
      <c r="B171" s="43"/>
      <c r="C171" s="40">
        <v>27</v>
      </c>
      <c r="D171" s="41" t="e">
        <f t="shared" si="2"/>
        <v>#DIV/0!</v>
      </c>
    </row>
    <row r="172" spans="1:4" s="44" customFormat="1" ht="16.5" customHeight="1">
      <c r="A172" s="46" t="s">
        <v>98</v>
      </c>
      <c r="B172" s="43"/>
      <c r="C172" s="40">
        <v>114</v>
      </c>
      <c r="D172" s="41" t="e">
        <f t="shared" si="2"/>
        <v>#DIV/0!</v>
      </c>
    </row>
    <row r="173" spans="1:4" s="44" customFormat="1" ht="16.5" customHeight="1">
      <c r="A173" s="46" t="s">
        <v>99</v>
      </c>
      <c r="B173" s="43"/>
      <c r="C173" s="40">
        <v>205</v>
      </c>
      <c r="D173" s="41" t="e">
        <f t="shared" si="2"/>
        <v>#DIV/0!</v>
      </c>
    </row>
    <row r="174" spans="1:4" s="44" customFormat="1" ht="16.5" customHeight="1">
      <c r="A174" s="46" t="s">
        <v>100</v>
      </c>
      <c r="B174" s="43"/>
      <c r="C174" s="40">
        <v>965</v>
      </c>
      <c r="D174" s="41" t="e">
        <f t="shared" si="2"/>
        <v>#DIV/0!</v>
      </c>
    </row>
    <row r="175" spans="1:4" s="44" customFormat="1" ht="16.5" customHeight="1">
      <c r="A175" s="51" t="s">
        <v>814</v>
      </c>
      <c r="B175" s="43">
        <v>9281</v>
      </c>
      <c r="C175" s="40"/>
      <c r="D175" s="41">
        <f t="shared" si="2"/>
        <v>0</v>
      </c>
    </row>
    <row r="176" spans="1:4" s="44" customFormat="1" ht="16.5" customHeight="1">
      <c r="A176" s="46" t="s">
        <v>101</v>
      </c>
      <c r="B176" s="43"/>
      <c r="C176" s="40">
        <v>75</v>
      </c>
      <c r="D176" s="41" t="e">
        <f t="shared" si="2"/>
        <v>#DIV/0!</v>
      </c>
    </row>
    <row r="177" spans="1:4" s="44" customFormat="1" ht="16.5" customHeight="1">
      <c r="A177" s="46" t="s">
        <v>102</v>
      </c>
      <c r="B177" s="43"/>
      <c r="C177" s="40">
        <v>66</v>
      </c>
      <c r="D177" s="41" t="e">
        <f t="shared" si="2"/>
        <v>#DIV/0!</v>
      </c>
    </row>
    <row r="178" spans="1:4" s="44" customFormat="1" ht="16.5" customHeight="1">
      <c r="A178" s="46" t="s">
        <v>103</v>
      </c>
      <c r="B178" s="43">
        <v>384</v>
      </c>
      <c r="C178" s="40"/>
      <c r="D178" s="41">
        <f t="shared" si="2"/>
        <v>0</v>
      </c>
    </row>
    <row r="179" spans="1:4" s="44" customFormat="1" ht="16.5" customHeight="1">
      <c r="A179" s="51" t="s">
        <v>815</v>
      </c>
      <c r="B179" s="43">
        <v>91</v>
      </c>
      <c r="C179" s="40"/>
      <c r="D179" s="41"/>
    </row>
    <row r="180" spans="1:4" s="44" customFormat="1" ht="16.5" customHeight="1">
      <c r="A180" s="46" t="s">
        <v>104</v>
      </c>
      <c r="B180" s="43">
        <v>691</v>
      </c>
      <c r="C180" s="40">
        <v>2639</v>
      </c>
      <c r="D180" s="41">
        <f t="shared" si="2"/>
        <v>381.91027496382054</v>
      </c>
    </row>
    <row r="181" spans="1:4" s="44" customFormat="1" ht="16.5" customHeight="1">
      <c r="A181" s="42" t="s">
        <v>105</v>
      </c>
      <c r="B181" s="43">
        <v>168</v>
      </c>
      <c r="C181" s="40"/>
      <c r="D181" s="41">
        <f t="shared" si="2"/>
        <v>0</v>
      </c>
    </row>
    <row r="182" spans="1:4" s="44" customFormat="1" ht="16.5" customHeight="1">
      <c r="A182" s="46" t="s">
        <v>24</v>
      </c>
      <c r="B182" s="43"/>
      <c r="C182" s="40">
        <v>200</v>
      </c>
      <c r="D182" s="41" t="e">
        <f t="shared" si="2"/>
        <v>#DIV/0!</v>
      </c>
    </row>
    <row r="183" spans="1:4" s="44" customFormat="1" ht="16.5" customHeight="1">
      <c r="A183" s="46" t="s">
        <v>25</v>
      </c>
      <c r="B183" s="43"/>
      <c r="C183" s="40"/>
      <c r="D183" s="41" t="e">
        <f t="shared" si="2"/>
        <v>#DIV/0!</v>
      </c>
    </row>
    <row r="184" spans="1:4" s="44" customFormat="1" ht="16.5" customHeight="1">
      <c r="A184" s="46" t="s">
        <v>495</v>
      </c>
      <c r="B184" s="43"/>
      <c r="C184" s="40"/>
      <c r="D184" s="41" t="e">
        <f t="shared" si="2"/>
        <v>#DIV/0!</v>
      </c>
    </row>
    <row r="185" spans="1:4" s="44" customFormat="1" ht="16.5" customHeight="1">
      <c r="A185" s="46" t="s">
        <v>106</v>
      </c>
      <c r="B185" s="43">
        <v>168</v>
      </c>
      <c r="C185" s="40">
        <v>200</v>
      </c>
      <c r="D185" s="41">
        <f t="shared" si="2"/>
        <v>119.04761904761905</v>
      </c>
    </row>
    <row r="186" spans="1:4" s="44" customFormat="1" ht="16.5" customHeight="1">
      <c r="A186" s="42" t="s">
        <v>107</v>
      </c>
      <c r="B186" s="43">
        <v>342</v>
      </c>
      <c r="C186" s="40">
        <v>48</v>
      </c>
      <c r="D186" s="41">
        <f t="shared" si="2"/>
        <v>14.035087719298245</v>
      </c>
    </row>
    <row r="187" spans="1:4" s="44" customFormat="1" ht="16.5" customHeight="1">
      <c r="A187" s="46" t="s">
        <v>24</v>
      </c>
      <c r="B187" s="43">
        <v>342</v>
      </c>
      <c r="C187" s="40">
        <v>48</v>
      </c>
      <c r="D187" s="41">
        <f t="shared" si="2"/>
        <v>14.035087719298245</v>
      </c>
    </row>
    <row r="188" spans="1:4" s="44" customFormat="1" ht="16.5" customHeight="1">
      <c r="A188" s="46" t="s">
        <v>25</v>
      </c>
      <c r="B188" s="43"/>
      <c r="C188" s="40"/>
      <c r="D188" s="41" t="e">
        <f t="shared" si="2"/>
        <v>#DIV/0!</v>
      </c>
    </row>
    <row r="189" spans="1:4" s="44" customFormat="1" ht="16.5" customHeight="1">
      <c r="A189" s="46" t="s">
        <v>108</v>
      </c>
      <c r="B189" s="43"/>
      <c r="C189" s="40"/>
      <c r="D189" s="41" t="e">
        <f t="shared" si="2"/>
        <v>#DIV/0!</v>
      </c>
    </row>
    <row r="190" spans="1:4" s="44" customFormat="1" ht="16.5" customHeight="1">
      <c r="A190" s="46" t="s">
        <v>109</v>
      </c>
      <c r="B190" s="43"/>
      <c r="C190" s="40"/>
      <c r="D190" s="41" t="e">
        <f t="shared" si="2"/>
        <v>#DIV/0!</v>
      </c>
    </row>
    <row r="191" spans="1:4" s="44" customFormat="1" ht="16.5" customHeight="1">
      <c r="A191" s="46" t="s">
        <v>496</v>
      </c>
      <c r="B191" s="43"/>
      <c r="C191" s="40"/>
      <c r="D191" s="41" t="e">
        <f t="shared" si="2"/>
        <v>#DIV/0!</v>
      </c>
    </row>
    <row r="192" spans="1:4" s="44" customFormat="1" ht="16.5" customHeight="1">
      <c r="A192" s="42" t="s">
        <v>110</v>
      </c>
      <c r="B192" s="43">
        <v>1663</v>
      </c>
      <c r="C192" s="40">
        <v>1589</v>
      </c>
      <c r="D192" s="41">
        <f t="shared" si="2"/>
        <v>95.55021046301863</v>
      </c>
    </row>
    <row r="193" spans="1:4" s="44" customFormat="1" ht="16.5" customHeight="1">
      <c r="A193" s="46" t="s">
        <v>24</v>
      </c>
      <c r="B193" s="43">
        <v>1319</v>
      </c>
      <c r="C193" s="40">
        <v>1128</v>
      </c>
      <c r="D193" s="41">
        <f t="shared" si="2"/>
        <v>85.51933282789992</v>
      </c>
    </row>
    <row r="194" spans="1:4" s="44" customFormat="1" ht="16.5" customHeight="1">
      <c r="A194" s="46" t="s">
        <v>25</v>
      </c>
      <c r="B194" s="43">
        <v>208</v>
      </c>
      <c r="C194" s="40">
        <v>386</v>
      </c>
      <c r="D194" s="41">
        <f t="shared" si="2"/>
        <v>185.5769230769231</v>
      </c>
    </row>
    <row r="195" spans="1:4" s="44" customFormat="1" ht="16.5" customHeight="1">
      <c r="A195" s="46" t="s">
        <v>497</v>
      </c>
      <c r="B195" s="43">
        <v>20</v>
      </c>
      <c r="C195" s="40"/>
      <c r="D195" s="41">
        <f t="shared" si="2"/>
        <v>0</v>
      </c>
    </row>
    <row r="196" spans="1:4" s="44" customFormat="1" ht="16.5" customHeight="1">
      <c r="A196" s="46" t="s">
        <v>111</v>
      </c>
      <c r="B196" s="43">
        <v>48</v>
      </c>
      <c r="C196" s="40">
        <v>12</v>
      </c>
      <c r="D196" s="41">
        <f t="shared" si="2"/>
        <v>25</v>
      </c>
    </row>
    <row r="197" spans="1:4" s="44" customFormat="1" ht="16.5" customHeight="1">
      <c r="A197" s="46" t="s">
        <v>498</v>
      </c>
      <c r="B197" s="43">
        <v>68</v>
      </c>
      <c r="C197" s="40"/>
      <c r="D197" s="41">
        <f t="shared" si="2"/>
        <v>0</v>
      </c>
    </row>
    <row r="198" spans="1:4" s="44" customFormat="1" ht="16.5" customHeight="1">
      <c r="A198" s="46" t="s">
        <v>499</v>
      </c>
      <c r="B198" s="43"/>
      <c r="C198" s="40">
        <v>63</v>
      </c>
      <c r="D198" s="41" t="e">
        <f t="shared" si="2"/>
        <v>#DIV/0!</v>
      </c>
    </row>
    <row r="199" spans="1:4" s="44" customFormat="1" ht="16.5" customHeight="1">
      <c r="A199" s="42" t="s">
        <v>816</v>
      </c>
      <c r="B199" s="43">
        <v>7</v>
      </c>
      <c r="C199" s="40"/>
      <c r="D199" s="41"/>
    </row>
    <row r="200" spans="1:4" s="44" customFormat="1" ht="16.5" customHeight="1">
      <c r="A200" s="51" t="s">
        <v>817</v>
      </c>
      <c r="B200" s="43">
        <v>7</v>
      </c>
      <c r="C200" s="40"/>
      <c r="D200" s="41"/>
    </row>
    <row r="201" spans="1:4" s="44" customFormat="1" ht="16.5" customHeight="1">
      <c r="A201" s="42" t="s">
        <v>112</v>
      </c>
      <c r="B201" s="43">
        <v>75</v>
      </c>
      <c r="C201" s="40">
        <v>992</v>
      </c>
      <c r="D201" s="41">
        <f t="shared" si="2"/>
        <v>1322.6666666666667</v>
      </c>
    </row>
    <row r="202" spans="1:4" s="44" customFormat="1" ht="16.5" customHeight="1">
      <c r="A202" s="46" t="s">
        <v>113</v>
      </c>
      <c r="B202" s="43">
        <v>75</v>
      </c>
      <c r="C202" s="40">
        <v>992</v>
      </c>
      <c r="D202" s="41">
        <f t="shared" si="2"/>
        <v>1322.6666666666667</v>
      </c>
    </row>
    <row r="203" spans="1:4" s="44" customFormat="1" ht="16.5" customHeight="1">
      <c r="A203" s="42" t="s">
        <v>114</v>
      </c>
      <c r="B203" s="43">
        <v>144560</v>
      </c>
      <c r="C203" s="40">
        <v>143351</v>
      </c>
      <c r="D203" s="41">
        <f t="shared" si="2"/>
        <v>99.1636690647482</v>
      </c>
    </row>
    <row r="204" spans="1:4" s="44" customFormat="1" ht="16.5" customHeight="1">
      <c r="A204" s="42" t="s">
        <v>115</v>
      </c>
      <c r="B204" s="43">
        <v>3701</v>
      </c>
      <c r="C204" s="40">
        <v>3432</v>
      </c>
      <c r="D204" s="41">
        <f t="shared" si="2"/>
        <v>92.7316941367198</v>
      </c>
    </row>
    <row r="205" spans="1:4" s="44" customFormat="1" ht="16.5" customHeight="1">
      <c r="A205" s="46" t="s">
        <v>24</v>
      </c>
      <c r="B205" s="43">
        <v>1460</v>
      </c>
      <c r="C205" s="40">
        <v>1255</v>
      </c>
      <c r="D205" s="41">
        <f t="shared" si="2"/>
        <v>85.95890410958904</v>
      </c>
    </row>
    <row r="206" spans="1:4" s="44" customFormat="1" ht="16.5" customHeight="1">
      <c r="A206" s="46" t="s">
        <v>25</v>
      </c>
      <c r="B206" s="43"/>
      <c r="C206" s="40"/>
      <c r="D206" s="41" t="e">
        <f t="shared" si="2"/>
        <v>#DIV/0!</v>
      </c>
    </row>
    <row r="207" spans="1:4" s="44" customFormat="1" ht="16.5" customHeight="1">
      <c r="A207" s="46" t="s">
        <v>116</v>
      </c>
      <c r="B207" s="43">
        <v>2241</v>
      </c>
      <c r="C207" s="40">
        <v>2177</v>
      </c>
      <c r="D207" s="41">
        <f t="shared" si="2"/>
        <v>97.14413208389112</v>
      </c>
    </row>
    <row r="208" spans="1:4" s="44" customFormat="1" ht="16.5" customHeight="1">
      <c r="A208" s="42" t="s">
        <v>117</v>
      </c>
      <c r="B208" s="43">
        <v>131259</v>
      </c>
      <c r="C208" s="40">
        <v>129510</v>
      </c>
      <c r="D208" s="41">
        <f t="shared" si="2"/>
        <v>98.66751994148973</v>
      </c>
    </row>
    <row r="209" spans="1:4" s="44" customFormat="1" ht="16.5" customHeight="1">
      <c r="A209" s="46" t="s">
        <v>118</v>
      </c>
      <c r="B209" s="43">
        <v>2149</v>
      </c>
      <c r="C209" s="40">
        <v>2121</v>
      </c>
      <c r="D209" s="41">
        <f t="shared" si="2"/>
        <v>98.69706840390879</v>
      </c>
    </row>
    <row r="210" spans="1:4" s="44" customFormat="1" ht="16.5" customHeight="1">
      <c r="A210" s="46" t="s">
        <v>119</v>
      </c>
      <c r="B210" s="43">
        <v>50629</v>
      </c>
      <c r="C210" s="40">
        <v>48806</v>
      </c>
      <c r="D210" s="41">
        <f t="shared" si="2"/>
        <v>96.39929684568132</v>
      </c>
    </row>
    <row r="211" spans="1:4" s="44" customFormat="1" ht="16.5" customHeight="1">
      <c r="A211" s="46" t="s">
        <v>120</v>
      </c>
      <c r="B211" s="43">
        <v>30989</v>
      </c>
      <c r="C211" s="40">
        <v>35746</v>
      </c>
      <c r="D211" s="41">
        <f t="shared" si="2"/>
        <v>115.35060828035755</v>
      </c>
    </row>
    <row r="212" spans="1:4" s="44" customFormat="1" ht="16.5" customHeight="1">
      <c r="A212" s="46" t="s">
        <v>121</v>
      </c>
      <c r="B212" s="43">
        <v>10346</v>
      </c>
      <c r="C212" s="40">
        <v>14508</v>
      </c>
      <c r="D212" s="41">
        <f t="shared" si="2"/>
        <v>140.22810748115214</v>
      </c>
    </row>
    <row r="213" spans="1:4" s="44" customFormat="1" ht="16.5" customHeight="1">
      <c r="A213" s="53" t="s">
        <v>643</v>
      </c>
      <c r="B213" s="43"/>
      <c r="C213" s="40">
        <v>118</v>
      </c>
      <c r="D213" s="41" t="e">
        <f t="shared" si="2"/>
        <v>#DIV/0!</v>
      </c>
    </row>
    <row r="214" spans="1:4" s="44" customFormat="1" ht="16.5" customHeight="1">
      <c r="A214" s="46" t="s">
        <v>122</v>
      </c>
      <c r="B214" s="43">
        <v>37146</v>
      </c>
      <c r="C214" s="40">
        <v>28211</v>
      </c>
      <c r="D214" s="41">
        <f t="shared" si="2"/>
        <v>75.9462660851774</v>
      </c>
    </row>
    <row r="215" spans="1:4" s="44" customFormat="1" ht="16.5" customHeight="1">
      <c r="A215" s="42" t="s">
        <v>123</v>
      </c>
      <c r="B215" s="43">
        <v>4777</v>
      </c>
      <c r="C215" s="40">
        <v>7013</v>
      </c>
      <c r="D215" s="41">
        <f t="shared" si="2"/>
        <v>146.80761984509104</v>
      </c>
    </row>
    <row r="216" spans="1:4" s="44" customFormat="1" ht="16.5" customHeight="1">
      <c r="A216" s="46" t="s">
        <v>124</v>
      </c>
      <c r="B216" s="43">
        <v>3078</v>
      </c>
      <c r="C216" s="40">
        <v>5520</v>
      </c>
      <c r="D216" s="41">
        <f t="shared" si="2"/>
        <v>179.3372319688109</v>
      </c>
    </row>
    <row r="217" spans="1:4" s="44" customFormat="1" ht="16.5" customHeight="1">
      <c r="A217" s="46" t="s">
        <v>125</v>
      </c>
      <c r="B217" s="43">
        <v>1699</v>
      </c>
      <c r="C217" s="40">
        <v>1493</v>
      </c>
      <c r="D217" s="41">
        <f t="shared" si="2"/>
        <v>87.87522071806946</v>
      </c>
    </row>
    <row r="218" spans="1:4" s="44" customFormat="1" ht="16.5" customHeight="1">
      <c r="A218" s="42" t="s">
        <v>126</v>
      </c>
      <c r="B218" s="43">
        <v>247</v>
      </c>
      <c r="C218" s="40">
        <v>185</v>
      </c>
      <c r="D218" s="41">
        <f t="shared" si="2"/>
        <v>74.89878542510121</v>
      </c>
    </row>
    <row r="219" spans="1:4" s="44" customFormat="1" ht="16.5" customHeight="1">
      <c r="A219" s="46" t="s">
        <v>127</v>
      </c>
      <c r="B219" s="43">
        <v>247</v>
      </c>
      <c r="C219" s="40">
        <v>185</v>
      </c>
      <c r="D219" s="41">
        <f t="shared" si="2"/>
        <v>74.89878542510121</v>
      </c>
    </row>
    <row r="220" spans="1:4" s="44" customFormat="1" ht="16.5" customHeight="1">
      <c r="A220" s="42" t="s">
        <v>128</v>
      </c>
      <c r="B220" s="43">
        <v>877</v>
      </c>
      <c r="C220" s="40">
        <v>645</v>
      </c>
      <c r="D220" s="41">
        <f t="shared" si="2"/>
        <v>73.54618015963513</v>
      </c>
    </row>
    <row r="221" spans="1:4" s="44" customFormat="1" ht="16.5" customHeight="1">
      <c r="A221" s="46" t="s">
        <v>129</v>
      </c>
      <c r="B221" s="43">
        <v>358</v>
      </c>
      <c r="C221" s="40">
        <v>241</v>
      </c>
      <c r="D221" s="41">
        <f t="shared" si="2"/>
        <v>67.31843575418995</v>
      </c>
    </row>
    <row r="222" spans="1:4" s="44" customFormat="1" ht="16.5" customHeight="1">
      <c r="A222" s="46" t="s">
        <v>130</v>
      </c>
      <c r="B222" s="43">
        <v>519</v>
      </c>
      <c r="C222" s="40">
        <v>404</v>
      </c>
      <c r="D222" s="41">
        <f t="shared" si="2"/>
        <v>77.84200385356455</v>
      </c>
    </row>
    <row r="223" spans="1:4" s="44" customFormat="1" ht="16.5" customHeight="1">
      <c r="A223" s="42" t="s">
        <v>131</v>
      </c>
      <c r="B223" s="43">
        <v>2418</v>
      </c>
      <c r="C223" s="40">
        <v>1698</v>
      </c>
      <c r="D223" s="41">
        <f t="shared" si="2"/>
        <v>70.22332506203473</v>
      </c>
    </row>
    <row r="224" spans="1:4" s="44" customFormat="1" ht="16.5" customHeight="1">
      <c r="A224" s="46" t="s">
        <v>132</v>
      </c>
      <c r="B224" s="43"/>
      <c r="C224" s="40">
        <v>170</v>
      </c>
      <c r="D224" s="41" t="e">
        <f t="shared" si="2"/>
        <v>#DIV/0!</v>
      </c>
    </row>
    <row r="225" spans="1:4" s="44" customFormat="1" ht="16.5" customHeight="1">
      <c r="A225" s="46" t="s">
        <v>133</v>
      </c>
      <c r="B225" s="43"/>
      <c r="C225" s="40">
        <v>21</v>
      </c>
      <c r="D225" s="41" t="e">
        <f t="shared" si="2"/>
        <v>#DIV/0!</v>
      </c>
    </row>
    <row r="226" spans="1:4" s="44" customFormat="1" ht="16.5" customHeight="1">
      <c r="A226" s="53" t="s">
        <v>644</v>
      </c>
      <c r="B226" s="43"/>
      <c r="C226" s="40">
        <v>7</v>
      </c>
      <c r="D226" s="41" t="e">
        <f t="shared" si="2"/>
        <v>#DIV/0!</v>
      </c>
    </row>
    <row r="227" spans="1:4" s="44" customFormat="1" ht="16.5" customHeight="1">
      <c r="A227" s="46" t="s">
        <v>500</v>
      </c>
      <c r="B227" s="43"/>
      <c r="C227" s="40"/>
      <c r="D227" s="41" t="e">
        <f t="shared" si="2"/>
        <v>#DIV/0!</v>
      </c>
    </row>
    <row r="228" spans="1:4" s="44" customFormat="1" ht="16.5" customHeight="1">
      <c r="A228" s="46" t="s">
        <v>134</v>
      </c>
      <c r="B228" s="43">
        <v>2418</v>
      </c>
      <c r="C228" s="40">
        <v>1500</v>
      </c>
      <c r="D228" s="41">
        <f t="shared" si="2"/>
        <v>62.03473945409429</v>
      </c>
    </row>
    <row r="229" spans="1:4" s="44" customFormat="1" ht="16.5" customHeight="1">
      <c r="A229" s="42" t="s">
        <v>135</v>
      </c>
      <c r="B229" s="43">
        <v>1281</v>
      </c>
      <c r="C229" s="40">
        <v>868</v>
      </c>
      <c r="D229" s="41">
        <f t="shared" si="2"/>
        <v>67.75956284153006</v>
      </c>
    </row>
    <row r="230" spans="1:4" s="44" customFormat="1" ht="16.5" customHeight="1">
      <c r="A230" s="46" t="s">
        <v>136</v>
      </c>
      <c r="B230" s="43">
        <v>1281</v>
      </c>
      <c r="C230" s="40">
        <v>868</v>
      </c>
      <c r="D230" s="41">
        <f t="shared" si="2"/>
        <v>67.75956284153006</v>
      </c>
    </row>
    <row r="231" spans="1:4" s="44" customFormat="1" ht="16.5" customHeight="1">
      <c r="A231" s="42" t="s">
        <v>137</v>
      </c>
      <c r="B231" s="43">
        <v>3733</v>
      </c>
      <c r="C231" s="40">
        <v>2201</v>
      </c>
      <c r="D231" s="41">
        <f t="shared" si="2"/>
        <v>58.96062148406108</v>
      </c>
    </row>
    <row r="232" spans="1:4" s="44" customFormat="1" ht="16.5" customHeight="1">
      <c r="A232" s="42" t="s">
        <v>138</v>
      </c>
      <c r="B232" s="43">
        <v>464</v>
      </c>
      <c r="C232" s="40">
        <v>8</v>
      </c>
      <c r="D232" s="41">
        <f t="shared" si="2"/>
        <v>1.7241379310344827</v>
      </c>
    </row>
    <row r="233" spans="1:4" s="44" customFormat="1" ht="16.5" customHeight="1">
      <c r="A233" s="46" t="s">
        <v>25</v>
      </c>
      <c r="B233" s="43"/>
      <c r="C233" s="40">
        <v>8</v>
      </c>
      <c r="D233" s="41" t="e">
        <f t="shared" si="2"/>
        <v>#DIV/0!</v>
      </c>
    </row>
    <row r="234" spans="1:4" s="44" customFormat="1" ht="16.5" customHeight="1">
      <c r="A234" s="46" t="s">
        <v>139</v>
      </c>
      <c r="B234" s="43">
        <v>464</v>
      </c>
      <c r="C234" s="40"/>
      <c r="D234" s="41">
        <f t="shared" si="2"/>
        <v>0</v>
      </c>
    </row>
    <row r="235" spans="1:4" s="44" customFormat="1" ht="16.5" customHeight="1">
      <c r="A235" s="52" t="s">
        <v>646</v>
      </c>
      <c r="B235" s="43"/>
      <c r="C235" s="40">
        <v>15</v>
      </c>
      <c r="D235" s="41" t="e">
        <f t="shared" si="2"/>
        <v>#DIV/0!</v>
      </c>
    </row>
    <row r="236" spans="1:4" s="44" customFormat="1" ht="16.5" customHeight="1">
      <c r="A236" s="53" t="s">
        <v>645</v>
      </c>
      <c r="B236" s="43"/>
      <c r="C236" s="40">
        <v>15</v>
      </c>
      <c r="D236" s="41" t="e">
        <f t="shared" si="2"/>
        <v>#DIV/0!</v>
      </c>
    </row>
    <row r="237" spans="1:4" s="44" customFormat="1" ht="16.5" customHeight="1">
      <c r="A237" s="42" t="s">
        <v>501</v>
      </c>
      <c r="B237" s="43">
        <v>893</v>
      </c>
      <c r="C237" s="40">
        <v>557</v>
      </c>
      <c r="D237" s="41">
        <f t="shared" si="2"/>
        <v>62.37402015677491</v>
      </c>
    </row>
    <row r="238" spans="1:4" s="44" customFormat="1" ht="16.5" customHeight="1">
      <c r="A238" s="46" t="s">
        <v>502</v>
      </c>
      <c r="B238" s="43">
        <v>127</v>
      </c>
      <c r="C238" s="40">
        <v>12</v>
      </c>
      <c r="D238" s="41">
        <f t="shared" si="2"/>
        <v>9.448818897637794</v>
      </c>
    </row>
    <row r="239" spans="1:4" s="44" customFormat="1" ht="16.5" customHeight="1">
      <c r="A239" s="51" t="s">
        <v>818</v>
      </c>
      <c r="B239" s="43">
        <v>550</v>
      </c>
      <c r="C239" s="40"/>
      <c r="D239" s="41"/>
    </row>
    <row r="240" spans="1:4" s="44" customFormat="1" ht="16.5" customHeight="1">
      <c r="A240" s="53" t="s">
        <v>647</v>
      </c>
      <c r="C240" s="40">
        <v>340</v>
      </c>
      <c r="D240" s="41">
        <f>C240/B241*100</f>
        <v>157.40740740740742</v>
      </c>
    </row>
    <row r="241" spans="1:4" s="44" customFormat="1" ht="16.5" customHeight="1">
      <c r="A241" s="46" t="s">
        <v>503</v>
      </c>
      <c r="B241" s="43">
        <v>216</v>
      </c>
      <c r="C241" s="40">
        <v>95</v>
      </c>
      <c r="D241" s="41" t="e">
        <f>C241/#REF!*100</f>
        <v>#REF!</v>
      </c>
    </row>
    <row r="242" spans="1:4" s="44" customFormat="1" ht="16.5" customHeight="1">
      <c r="A242" s="53" t="s">
        <v>648</v>
      </c>
      <c r="B242" s="43"/>
      <c r="C242" s="40">
        <v>110</v>
      </c>
      <c r="D242" s="41" t="e">
        <f aca="true" t="shared" si="3" ref="D242:D315">C242/B242*100</f>
        <v>#DIV/0!</v>
      </c>
    </row>
    <row r="243" spans="1:4" s="44" customFormat="1" ht="16.5" customHeight="1">
      <c r="A243" s="42" t="s">
        <v>504</v>
      </c>
      <c r="B243" s="43"/>
      <c r="C243" s="40">
        <v>3</v>
      </c>
      <c r="D243" s="41" t="e">
        <f t="shared" si="3"/>
        <v>#DIV/0!</v>
      </c>
    </row>
    <row r="244" spans="1:4" s="44" customFormat="1" ht="16.5" customHeight="1">
      <c r="A244" s="46" t="s">
        <v>505</v>
      </c>
      <c r="B244" s="43"/>
      <c r="C244" s="40">
        <v>3</v>
      </c>
      <c r="D244" s="41" t="e">
        <f t="shared" si="3"/>
        <v>#DIV/0!</v>
      </c>
    </row>
    <row r="245" spans="1:4" s="44" customFormat="1" ht="16.5" customHeight="1">
      <c r="A245" s="42" t="s">
        <v>140</v>
      </c>
      <c r="B245" s="43">
        <v>312</v>
      </c>
      <c r="C245" s="40">
        <v>292</v>
      </c>
      <c r="D245" s="41">
        <f t="shared" si="3"/>
        <v>93.58974358974359</v>
      </c>
    </row>
    <row r="246" spans="1:4" s="44" customFormat="1" ht="16.5" customHeight="1">
      <c r="A246" s="46" t="s">
        <v>141</v>
      </c>
      <c r="B246" s="43">
        <v>112</v>
      </c>
      <c r="C246" s="40">
        <v>92</v>
      </c>
      <c r="D246" s="41">
        <f t="shared" si="3"/>
        <v>82.14285714285714</v>
      </c>
    </row>
    <row r="247" spans="1:4" s="44" customFormat="1" ht="16.5" customHeight="1">
      <c r="A247" s="46" t="s">
        <v>142</v>
      </c>
      <c r="B247" s="43">
        <v>80</v>
      </c>
      <c r="C247" s="40">
        <v>80</v>
      </c>
      <c r="D247" s="41">
        <f t="shared" si="3"/>
        <v>100</v>
      </c>
    </row>
    <row r="248" spans="1:4" s="44" customFormat="1" ht="16.5" customHeight="1">
      <c r="A248" s="46" t="s">
        <v>143</v>
      </c>
      <c r="B248" s="43"/>
      <c r="C248" s="40">
        <v>40</v>
      </c>
      <c r="D248" s="41" t="e">
        <f t="shared" si="3"/>
        <v>#DIV/0!</v>
      </c>
    </row>
    <row r="249" spans="1:4" s="44" customFormat="1" ht="16.5" customHeight="1">
      <c r="A249" s="46" t="s">
        <v>144</v>
      </c>
      <c r="B249" s="43">
        <v>120</v>
      </c>
      <c r="C249" s="40">
        <v>80</v>
      </c>
      <c r="D249" s="41">
        <f t="shared" si="3"/>
        <v>66.66666666666666</v>
      </c>
    </row>
    <row r="250" spans="1:4" s="44" customFormat="1" ht="16.5" customHeight="1">
      <c r="A250" s="42" t="s">
        <v>145</v>
      </c>
      <c r="B250" s="43"/>
      <c r="C250" s="40"/>
      <c r="D250" s="41" t="e">
        <f t="shared" si="3"/>
        <v>#DIV/0!</v>
      </c>
    </row>
    <row r="251" spans="1:4" s="44" customFormat="1" ht="16.5" customHeight="1">
      <c r="A251" s="46" t="s">
        <v>146</v>
      </c>
      <c r="B251" s="43"/>
      <c r="C251" s="40"/>
      <c r="D251" s="41" t="e">
        <f t="shared" si="3"/>
        <v>#DIV/0!</v>
      </c>
    </row>
    <row r="252" spans="1:4" s="44" customFormat="1" ht="16.5" customHeight="1">
      <c r="A252" s="54" t="s">
        <v>147</v>
      </c>
      <c r="B252" s="43">
        <v>2064</v>
      </c>
      <c r="C252" s="40">
        <v>1326</v>
      </c>
      <c r="D252" s="41">
        <f t="shared" si="3"/>
        <v>64.24418604651163</v>
      </c>
    </row>
    <row r="253" spans="1:4" s="44" customFormat="1" ht="16.5" customHeight="1">
      <c r="A253" s="47" t="s">
        <v>148</v>
      </c>
      <c r="B253" s="43">
        <v>2064</v>
      </c>
      <c r="C253" s="40">
        <v>1326</v>
      </c>
      <c r="D253" s="41">
        <f t="shared" si="3"/>
        <v>64.24418604651163</v>
      </c>
    </row>
    <row r="254" spans="1:4" s="44" customFormat="1" ht="16.5" customHeight="1">
      <c r="A254" s="42" t="s">
        <v>149</v>
      </c>
      <c r="B254" s="43">
        <v>22577</v>
      </c>
      <c r="C254" s="40">
        <v>21386</v>
      </c>
      <c r="D254" s="41">
        <f t="shared" si="3"/>
        <v>94.72471984763254</v>
      </c>
    </row>
    <row r="255" spans="1:4" s="44" customFormat="1" ht="16.5" customHeight="1">
      <c r="A255" s="42" t="s">
        <v>819</v>
      </c>
      <c r="B255" s="43">
        <v>17862</v>
      </c>
      <c r="C255" s="40">
        <v>16443</v>
      </c>
      <c r="D255" s="41">
        <f t="shared" si="3"/>
        <v>92.05576083305341</v>
      </c>
    </row>
    <row r="256" spans="1:4" s="44" customFormat="1" ht="16.5" customHeight="1">
      <c r="A256" s="46" t="s">
        <v>24</v>
      </c>
      <c r="B256" s="43">
        <v>1865</v>
      </c>
      <c r="C256" s="40">
        <v>1229</v>
      </c>
      <c r="D256" s="41">
        <f t="shared" si="3"/>
        <v>65.89812332439678</v>
      </c>
    </row>
    <row r="257" spans="1:4" s="44" customFormat="1" ht="16.5" customHeight="1">
      <c r="A257" s="46" t="s">
        <v>25</v>
      </c>
      <c r="B257" s="43">
        <v>630</v>
      </c>
      <c r="C257" s="40">
        <v>50</v>
      </c>
      <c r="D257" s="41">
        <f t="shared" si="3"/>
        <v>7.936507936507936</v>
      </c>
    </row>
    <row r="258" spans="1:4" s="44" customFormat="1" ht="16.5" customHeight="1">
      <c r="A258" s="46" t="s">
        <v>150</v>
      </c>
      <c r="B258" s="43">
        <v>132</v>
      </c>
      <c r="C258" s="40">
        <v>140</v>
      </c>
      <c r="D258" s="41">
        <f t="shared" si="3"/>
        <v>106.06060606060606</v>
      </c>
    </row>
    <row r="259" spans="1:4" s="44" customFormat="1" ht="16.5" customHeight="1">
      <c r="A259" s="53" t="s">
        <v>649</v>
      </c>
      <c r="B259" s="43"/>
      <c r="C259" s="40">
        <v>100</v>
      </c>
      <c r="D259" s="41" t="e">
        <f t="shared" si="3"/>
        <v>#DIV/0!</v>
      </c>
    </row>
    <row r="260" spans="1:4" s="44" customFormat="1" ht="16.5" customHeight="1">
      <c r="A260" s="47" t="s">
        <v>151</v>
      </c>
      <c r="B260" s="43"/>
      <c r="C260" s="40">
        <v>2</v>
      </c>
      <c r="D260" s="41" t="e">
        <f t="shared" si="3"/>
        <v>#DIV/0!</v>
      </c>
    </row>
    <row r="261" spans="1:4" s="44" customFormat="1" ht="16.5" customHeight="1">
      <c r="A261" s="49" t="s">
        <v>650</v>
      </c>
      <c r="B261" s="43"/>
      <c r="C261" s="40">
        <v>5</v>
      </c>
      <c r="D261" s="41" t="e">
        <f t="shared" si="3"/>
        <v>#DIV/0!</v>
      </c>
    </row>
    <row r="262" spans="1:4" s="44" customFormat="1" ht="16.5" customHeight="1">
      <c r="A262" s="46" t="s">
        <v>152</v>
      </c>
      <c r="B262" s="43">
        <v>26</v>
      </c>
      <c r="C262" s="40">
        <v>258</v>
      </c>
      <c r="D262" s="41">
        <f t="shared" si="3"/>
        <v>992.3076923076924</v>
      </c>
    </row>
    <row r="263" spans="1:4" s="44" customFormat="1" ht="16.5" customHeight="1">
      <c r="A263" s="46" t="s">
        <v>153</v>
      </c>
      <c r="B263" s="43">
        <v>176</v>
      </c>
      <c r="C263" s="40">
        <v>151</v>
      </c>
      <c r="D263" s="41">
        <f t="shared" si="3"/>
        <v>85.79545454545455</v>
      </c>
    </row>
    <row r="264" spans="1:4" s="44" customFormat="1" ht="16.5" customHeight="1">
      <c r="A264" s="51" t="s">
        <v>820</v>
      </c>
      <c r="B264" s="43">
        <v>54</v>
      </c>
      <c r="C264" s="40">
        <v>285</v>
      </c>
      <c r="D264" s="41">
        <f t="shared" si="3"/>
        <v>527.7777777777777</v>
      </c>
    </row>
    <row r="265" spans="1:4" s="44" customFormat="1" ht="16.5" customHeight="1">
      <c r="A265" s="51" t="s">
        <v>821</v>
      </c>
      <c r="B265" s="43">
        <v>5</v>
      </c>
      <c r="C265" s="40"/>
      <c r="D265" s="41">
        <f t="shared" si="3"/>
        <v>0</v>
      </c>
    </row>
    <row r="266" spans="1:4" s="44" customFormat="1" ht="16.5" customHeight="1">
      <c r="A266" s="51" t="s">
        <v>822</v>
      </c>
      <c r="B266" s="43">
        <v>64</v>
      </c>
      <c r="C266" s="40"/>
      <c r="D266" s="41">
        <f t="shared" si="3"/>
        <v>0</v>
      </c>
    </row>
    <row r="267" spans="1:4" s="44" customFormat="1" ht="16.5" customHeight="1">
      <c r="A267" s="51" t="s">
        <v>823</v>
      </c>
      <c r="B267" s="43">
        <v>14910</v>
      </c>
      <c r="C267" s="40">
        <v>14223</v>
      </c>
      <c r="D267" s="41">
        <f t="shared" si="3"/>
        <v>95.3923541247485</v>
      </c>
    </row>
    <row r="268" spans="1:4" s="44" customFormat="1" ht="16.5" customHeight="1">
      <c r="A268" s="42" t="s">
        <v>154</v>
      </c>
      <c r="B268" s="43">
        <v>501</v>
      </c>
      <c r="C268" s="40">
        <v>177</v>
      </c>
      <c r="D268" s="41">
        <f t="shared" si="3"/>
        <v>35.32934131736527</v>
      </c>
    </row>
    <row r="269" spans="1:4" s="44" customFormat="1" ht="16.5" customHeight="1">
      <c r="A269" s="46" t="s">
        <v>24</v>
      </c>
      <c r="B269" s="43">
        <v>129</v>
      </c>
      <c r="C269" s="40">
        <v>98</v>
      </c>
      <c r="D269" s="41">
        <f t="shared" si="3"/>
        <v>75.96899224806202</v>
      </c>
    </row>
    <row r="270" spans="1:4" s="44" customFormat="1" ht="16.5" customHeight="1">
      <c r="A270" s="46" t="s">
        <v>25</v>
      </c>
      <c r="B270" s="43"/>
      <c r="C270" s="40">
        <v>28</v>
      </c>
      <c r="D270" s="41" t="e">
        <f t="shared" si="3"/>
        <v>#DIV/0!</v>
      </c>
    </row>
    <row r="271" spans="1:4" s="44" customFormat="1" ht="16.5" customHeight="1">
      <c r="A271" s="46" t="s">
        <v>155</v>
      </c>
      <c r="B271" s="43">
        <v>372</v>
      </c>
      <c r="C271" s="40">
        <v>51</v>
      </c>
      <c r="D271" s="41">
        <f t="shared" si="3"/>
        <v>13.709677419354838</v>
      </c>
    </row>
    <row r="272" spans="1:4" s="44" customFormat="1" ht="16.5" customHeight="1">
      <c r="A272" s="46" t="s">
        <v>156</v>
      </c>
      <c r="B272" s="43"/>
      <c r="C272" s="40"/>
      <c r="D272" s="41" t="e">
        <f t="shared" si="3"/>
        <v>#DIV/0!</v>
      </c>
    </row>
    <row r="273" spans="1:4" s="44" customFormat="1" ht="16.5" customHeight="1">
      <c r="A273" s="42" t="s">
        <v>157</v>
      </c>
      <c r="B273" s="43">
        <v>564</v>
      </c>
      <c r="C273" s="40">
        <v>218</v>
      </c>
      <c r="D273" s="41">
        <f t="shared" si="3"/>
        <v>38.652482269503544</v>
      </c>
    </row>
    <row r="274" spans="1:4" s="44" customFormat="1" ht="16.5" customHeight="1">
      <c r="A274" s="46" t="s">
        <v>24</v>
      </c>
      <c r="B274" s="43">
        <v>227</v>
      </c>
      <c r="C274" s="40">
        <v>153</v>
      </c>
      <c r="D274" s="41">
        <f t="shared" si="3"/>
        <v>67.40088105726872</v>
      </c>
    </row>
    <row r="275" spans="1:4" s="44" customFormat="1" ht="16.5" customHeight="1">
      <c r="A275" s="46" t="s">
        <v>25</v>
      </c>
      <c r="B275" s="43"/>
      <c r="C275" s="40">
        <v>24</v>
      </c>
      <c r="D275" s="41" t="e">
        <f t="shared" si="3"/>
        <v>#DIV/0!</v>
      </c>
    </row>
    <row r="276" spans="1:4" s="44" customFormat="1" ht="16.5" customHeight="1">
      <c r="A276" s="46" t="s">
        <v>506</v>
      </c>
      <c r="B276" s="43"/>
      <c r="C276" s="40"/>
      <c r="D276" s="41" t="e">
        <f t="shared" si="3"/>
        <v>#DIV/0!</v>
      </c>
    </row>
    <row r="277" spans="1:4" s="44" customFormat="1" ht="16.5" customHeight="1">
      <c r="A277" s="46" t="s">
        <v>158</v>
      </c>
      <c r="B277" s="43">
        <v>41</v>
      </c>
      <c r="C277" s="40">
        <v>41</v>
      </c>
      <c r="D277" s="41">
        <f t="shared" si="3"/>
        <v>100</v>
      </c>
    </row>
    <row r="278" spans="1:4" s="44" customFormat="1" ht="16.5" customHeight="1">
      <c r="A278" s="47" t="s">
        <v>542</v>
      </c>
      <c r="B278" s="43"/>
      <c r="C278" s="40"/>
      <c r="D278" s="41" t="e">
        <f t="shared" si="3"/>
        <v>#DIV/0!</v>
      </c>
    </row>
    <row r="279" spans="1:4" s="44" customFormat="1" ht="16.5" customHeight="1">
      <c r="A279" s="46" t="s">
        <v>507</v>
      </c>
      <c r="B279" s="43">
        <v>296</v>
      </c>
      <c r="C279" s="40"/>
      <c r="D279" s="41">
        <f t="shared" si="3"/>
        <v>0</v>
      </c>
    </row>
    <row r="280" spans="1:4" s="44" customFormat="1" ht="16.5" customHeight="1">
      <c r="A280" s="42" t="s">
        <v>824</v>
      </c>
      <c r="B280" s="43">
        <v>211</v>
      </c>
      <c r="C280" s="40">
        <v>1648</v>
      </c>
      <c r="D280" s="41">
        <f t="shared" si="3"/>
        <v>781.042654028436</v>
      </c>
    </row>
    <row r="281" spans="1:4" s="44" customFormat="1" ht="16.5" customHeight="1">
      <c r="A281" s="47" t="s">
        <v>24</v>
      </c>
      <c r="B281" s="43"/>
      <c r="C281" s="40">
        <v>125</v>
      </c>
      <c r="D281" s="41" t="e">
        <f t="shared" si="3"/>
        <v>#DIV/0!</v>
      </c>
    </row>
    <row r="282" spans="1:4" s="44" customFormat="1" ht="16.5" customHeight="1">
      <c r="A282" s="46" t="s">
        <v>25</v>
      </c>
      <c r="B282" s="43">
        <v>100</v>
      </c>
      <c r="C282" s="40"/>
      <c r="D282" s="41"/>
    </row>
    <row r="283" spans="1:4" s="44" customFormat="1" ht="16.5" customHeight="1">
      <c r="A283" s="46" t="s">
        <v>159</v>
      </c>
      <c r="B283" s="43"/>
      <c r="C283" s="40"/>
      <c r="D283" s="41" t="e">
        <f t="shared" si="3"/>
        <v>#DIV/0!</v>
      </c>
    </row>
    <row r="284" spans="1:4" s="44" customFormat="1" ht="16.5" customHeight="1">
      <c r="A284" s="46" t="s">
        <v>160</v>
      </c>
      <c r="B284" s="43"/>
      <c r="C284" s="40">
        <v>1034</v>
      </c>
      <c r="D284" s="41" t="e">
        <f t="shared" si="3"/>
        <v>#DIV/0!</v>
      </c>
    </row>
    <row r="285" spans="1:4" s="44" customFormat="1" ht="16.5" customHeight="1">
      <c r="A285" s="46" t="s">
        <v>161</v>
      </c>
      <c r="B285" s="43">
        <v>104</v>
      </c>
      <c r="C285" s="40">
        <v>15</v>
      </c>
      <c r="D285" s="41">
        <f t="shared" si="3"/>
        <v>14.423076923076922</v>
      </c>
    </row>
    <row r="286" spans="1:4" s="44" customFormat="1" ht="16.5" customHeight="1">
      <c r="A286" s="51" t="s">
        <v>825</v>
      </c>
      <c r="B286" s="43">
        <v>7</v>
      </c>
      <c r="C286" s="40">
        <v>474</v>
      </c>
      <c r="D286" s="41">
        <f t="shared" si="3"/>
        <v>6771.428571428571</v>
      </c>
    </row>
    <row r="287" spans="1:4" s="44" customFormat="1" ht="16.5" customHeight="1">
      <c r="A287" s="42" t="s">
        <v>874</v>
      </c>
      <c r="B287" s="43">
        <v>1759</v>
      </c>
      <c r="C287" s="40"/>
      <c r="D287" s="41"/>
    </row>
    <row r="288" spans="1:4" s="44" customFormat="1" ht="16.5" customHeight="1">
      <c r="A288" s="46" t="s">
        <v>24</v>
      </c>
      <c r="B288" s="43">
        <v>34</v>
      </c>
      <c r="C288" s="40"/>
      <c r="D288" s="41"/>
    </row>
    <row r="289" spans="1:4" s="44" customFormat="1" ht="16.5" customHeight="1">
      <c r="A289" s="46" t="s">
        <v>25</v>
      </c>
      <c r="B289" s="43">
        <v>0</v>
      </c>
      <c r="C289" s="40"/>
      <c r="D289" s="41"/>
    </row>
    <row r="290" spans="1:4" s="44" customFormat="1" ht="16.5" customHeight="1">
      <c r="A290" s="46" t="s">
        <v>385</v>
      </c>
      <c r="B290" s="43">
        <v>0</v>
      </c>
      <c r="C290" s="40"/>
      <c r="D290" s="41"/>
    </row>
    <row r="291" spans="1:4" s="44" customFormat="1" ht="16.5" customHeight="1">
      <c r="A291" s="46" t="s">
        <v>159</v>
      </c>
      <c r="B291" s="43">
        <v>0</v>
      </c>
      <c r="C291" s="40"/>
      <c r="D291" s="41"/>
    </row>
    <row r="292" spans="1:4" s="44" customFormat="1" ht="16.5" customHeight="1">
      <c r="A292" s="46" t="s">
        <v>160</v>
      </c>
      <c r="B292" s="43">
        <v>1408</v>
      </c>
      <c r="C292" s="40"/>
      <c r="D292" s="41"/>
    </row>
    <row r="293" spans="1:4" s="44" customFormat="1" ht="16.5" customHeight="1">
      <c r="A293" s="46" t="s">
        <v>873</v>
      </c>
      <c r="B293" s="43">
        <v>317</v>
      </c>
      <c r="C293" s="40"/>
      <c r="D293" s="41"/>
    </row>
    <row r="294" spans="1:4" s="44" customFormat="1" ht="16.5" customHeight="1">
      <c r="A294" s="42" t="s">
        <v>162</v>
      </c>
      <c r="B294" s="43">
        <v>1680</v>
      </c>
      <c r="C294" s="40">
        <v>2900</v>
      </c>
      <c r="D294" s="41">
        <f t="shared" si="3"/>
        <v>172.61904761904762</v>
      </c>
    </row>
    <row r="295" spans="1:4" s="44" customFormat="1" ht="16.5" customHeight="1">
      <c r="A295" s="53" t="s">
        <v>651</v>
      </c>
      <c r="B295" s="43"/>
      <c r="C295" s="40">
        <v>5</v>
      </c>
      <c r="D295" s="41" t="e">
        <f t="shared" si="3"/>
        <v>#DIV/0!</v>
      </c>
    </row>
    <row r="296" spans="1:4" s="44" customFormat="1" ht="16.5" customHeight="1">
      <c r="A296" s="46" t="s">
        <v>163</v>
      </c>
      <c r="B296" s="43">
        <v>1680</v>
      </c>
      <c r="C296" s="40">
        <v>2895</v>
      </c>
      <c r="D296" s="41">
        <f t="shared" si="3"/>
        <v>172.32142857142858</v>
      </c>
    </row>
    <row r="297" spans="1:4" s="44" customFormat="1" ht="16.5" customHeight="1">
      <c r="A297" s="42" t="s">
        <v>164</v>
      </c>
      <c r="B297" s="43">
        <v>111597</v>
      </c>
      <c r="C297" s="40">
        <v>104690</v>
      </c>
      <c r="D297" s="41">
        <f t="shared" si="3"/>
        <v>93.81076552237067</v>
      </c>
    </row>
    <row r="298" spans="1:4" s="44" customFormat="1" ht="16.5" customHeight="1">
      <c r="A298" s="42" t="s">
        <v>165</v>
      </c>
      <c r="B298" s="43">
        <v>3967</v>
      </c>
      <c r="C298" s="40">
        <v>4395</v>
      </c>
      <c r="D298" s="41">
        <f t="shared" si="3"/>
        <v>110.78900932694731</v>
      </c>
    </row>
    <row r="299" spans="1:4" s="44" customFormat="1" ht="16.5" customHeight="1">
      <c r="A299" s="46" t="s">
        <v>24</v>
      </c>
      <c r="B299" s="43">
        <v>3444</v>
      </c>
      <c r="C299" s="40">
        <v>3582</v>
      </c>
      <c r="D299" s="41">
        <f t="shared" si="3"/>
        <v>104.00696864111498</v>
      </c>
    </row>
    <row r="300" spans="1:4" s="44" customFormat="1" ht="16.5" customHeight="1">
      <c r="A300" s="46" t="s">
        <v>25</v>
      </c>
      <c r="B300" s="43"/>
      <c r="C300" s="40"/>
      <c r="D300" s="41" t="e">
        <f t="shared" si="3"/>
        <v>#DIV/0!</v>
      </c>
    </row>
    <row r="301" spans="1:4" s="44" customFormat="1" ht="16.5" customHeight="1">
      <c r="A301" s="46" t="s">
        <v>508</v>
      </c>
      <c r="B301" s="43"/>
      <c r="C301" s="40"/>
      <c r="D301" s="41" t="e">
        <f t="shared" si="3"/>
        <v>#DIV/0!</v>
      </c>
    </row>
    <row r="302" spans="1:4" s="44" customFormat="1" ht="16.5" customHeight="1">
      <c r="A302" s="46" t="s">
        <v>166</v>
      </c>
      <c r="B302" s="43">
        <v>5</v>
      </c>
      <c r="C302" s="40">
        <v>119</v>
      </c>
      <c r="D302" s="41">
        <f t="shared" si="3"/>
        <v>2380</v>
      </c>
    </row>
    <row r="303" spans="1:4" s="44" customFormat="1" ht="16.5" customHeight="1">
      <c r="A303" s="46" t="s">
        <v>167</v>
      </c>
      <c r="B303" s="43">
        <v>30</v>
      </c>
      <c r="C303" s="40">
        <v>195</v>
      </c>
      <c r="D303" s="41">
        <f t="shared" si="3"/>
        <v>650</v>
      </c>
    </row>
    <row r="304" spans="1:4" s="44" customFormat="1" ht="16.5" customHeight="1">
      <c r="A304" s="46" t="s">
        <v>168</v>
      </c>
      <c r="B304" s="43">
        <v>160</v>
      </c>
      <c r="C304" s="40"/>
      <c r="D304" s="41">
        <f t="shared" si="3"/>
        <v>0</v>
      </c>
    </row>
    <row r="305" spans="1:4" s="44" customFormat="1" ht="16.5" customHeight="1">
      <c r="A305" s="46" t="s">
        <v>169</v>
      </c>
      <c r="B305" s="43">
        <v>5</v>
      </c>
      <c r="C305" s="40"/>
      <c r="D305" s="41">
        <f t="shared" si="3"/>
        <v>0</v>
      </c>
    </row>
    <row r="306" spans="1:4" s="44" customFormat="1" ht="16.5" customHeight="1">
      <c r="A306" s="46" t="s">
        <v>170</v>
      </c>
      <c r="B306" s="43">
        <v>323</v>
      </c>
      <c r="C306" s="40">
        <v>499</v>
      </c>
      <c r="D306" s="41">
        <f t="shared" si="3"/>
        <v>154.4891640866873</v>
      </c>
    </row>
    <row r="307" spans="1:4" s="44" customFormat="1" ht="16.5" customHeight="1">
      <c r="A307" s="42" t="s">
        <v>171</v>
      </c>
      <c r="B307" s="43">
        <v>1746</v>
      </c>
      <c r="C307" s="40">
        <v>1988</v>
      </c>
      <c r="D307" s="41">
        <f t="shared" si="3"/>
        <v>113.8602520045819</v>
      </c>
    </row>
    <row r="308" spans="1:4" s="44" customFormat="1" ht="16.5" customHeight="1">
      <c r="A308" s="46" t="s">
        <v>24</v>
      </c>
      <c r="B308" s="43">
        <v>1362</v>
      </c>
      <c r="C308" s="40">
        <v>1273</v>
      </c>
      <c r="D308" s="41">
        <f t="shared" si="3"/>
        <v>93.46549192364171</v>
      </c>
    </row>
    <row r="309" spans="1:4" s="44" customFormat="1" ht="16.5" customHeight="1">
      <c r="A309" s="46" t="s">
        <v>25</v>
      </c>
      <c r="B309" s="43">
        <v>3</v>
      </c>
      <c r="C309" s="40">
        <v>51</v>
      </c>
      <c r="D309" s="41">
        <f t="shared" si="3"/>
        <v>1700</v>
      </c>
    </row>
    <row r="310" spans="1:4" s="44" customFormat="1" ht="16.5" customHeight="1">
      <c r="A310" s="46" t="s">
        <v>172</v>
      </c>
      <c r="B310" s="43"/>
      <c r="C310" s="40">
        <v>60</v>
      </c>
      <c r="D310" s="41" t="e">
        <f t="shared" si="3"/>
        <v>#DIV/0!</v>
      </c>
    </row>
    <row r="311" spans="1:4" s="44" customFormat="1" ht="16.5" customHeight="1">
      <c r="A311" s="46" t="s">
        <v>387</v>
      </c>
      <c r="B311" s="43">
        <v>253</v>
      </c>
      <c r="C311" s="40">
        <v>220</v>
      </c>
      <c r="D311" s="41">
        <f t="shared" si="3"/>
        <v>86.95652173913044</v>
      </c>
    </row>
    <row r="312" spans="1:4" s="44" customFormat="1" ht="16.5" customHeight="1">
      <c r="A312" s="46" t="s">
        <v>173</v>
      </c>
      <c r="B312" s="43">
        <v>128</v>
      </c>
      <c r="C312" s="40">
        <v>384</v>
      </c>
      <c r="D312" s="41">
        <f t="shared" si="3"/>
        <v>300</v>
      </c>
    </row>
    <row r="313" spans="1:4" s="44" customFormat="1" ht="16.5" customHeight="1">
      <c r="A313" s="42" t="s">
        <v>175</v>
      </c>
      <c r="B313" s="43">
        <v>20446</v>
      </c>
      <c r="C313" s="40">
        <v>2350</v>
      </c>
      <c r="D313" s="41">
        <f t="shared" si="3"/>
        <v>11.493690697446933</v>
      </c>
    </row>
    <row r="314" spans="1:4" s="44" customFormat="1" ht="16.5" customHeight="1">
      <c r="A314" s="51" t="s">
        <v>826</v>
      </c>
      <c r="B314" s="43">
        <v>10</v>
      </c>
      <c r="C314" s="40"/>
      <c r="D314" s="41"/>
    </row>
    <row r="315" spans="1:4" s="44" customFormat="1" ht="16.5" customHeight="1">
      <c r="A315" s="46" t="s">
        <v>509</v>
      </c>
      <c r="B315" s="43">
        <v>20367</v>
      </c>
      <c r="C315" s="40">
        <v>2254</v>
      </c>
      <c r="D315" s="41">
        <f t="shared" si="3"/>
        <v>11.066921981636963</v>
      </c>
    </row>
    <row r="316" spans="1:4" s="44" customFormat="1" ht="16.5" customHeight="1">
      <c r="A316" s="46" t="s">
        <v>176</v>
      </c>
      <c r="B316" s="43">
        <v>69</v>
      </c>
      <c r="C316" s="40">
        <v>96</v>
      </c>
      <c r="D316" s="41">
        <f aca="true" t="shared" si="4" ref="D316:D384">C316/B316*100</f>
        <v>139.1304347826087</v>
      </c>
    </row>
    <row r="317" spans="1:4" s="44" customFormat="1" ht="16.5" customHeight="1">
      <c r="A317" s="42" t="s">
        <v>177</v>
      </c>
      <c r="B317" s="43">
        <v>5058</v>
      </c>
      <c r="C317" s="40">
        <v>4331</v>
      </c>
      <c r="D317" s="41">
        <f t="shared" si="4"/>
        <v>85.62672993277975</v>
      </c>
    </row>
    <row r="318" spans="1:4" s="44" customFormat="1" ht="16.5" customHeight="1">
      <c r="A318" s="46" t="s">
        <v>178</v>
      </c>
      <c r="B318" s="43">
        <v>2</v>
      </c>
      <c r="C318" s="40"/>
      <c r="D318" s="41">
        <f t="shared" si="4"/>
        <v>0</v>
      </c>
    </row>
    <row r="319" spans="1:4" s="44" customFormat="1" ht="16.5" customHeight="1">
      <c r="A319" s="46" t="s">
        <v>179</v>
      </c>
      <c r="B319" s="43"/>
      <c r="C319" s="40"/>
      <c r="D319" s="41" t="e">
        <f t="shared" si="4"/>
        <v>#DIV/0!</v>
      </c>
    </row>
    <row r="320" spans="1:4" s="44" customFormat="1" ht="16.5" customHeight="1">
      <c r="A320" s="46" t="s">
        <v>180</v>
      </c>
      <c r="B320" s="43"/>
      <c r="C320" s="40"/>
      <c r="D320" s="41" t="e">
        <f t="shared" si="4"/>
        <v>#DIV/0!</v>
      </c>
    </row>
    <row r="321" spans="1:4" s="44" customFormat="1" ht="16.5" customHeight="1">
      <c r="A321" s="46" t="s">
        <v>181</v>
      </c>
      <c r="B321" s="43">
        <v>2575</v>
      </c>
      <c r="C321" s="40">
        <v>2318</v>
      </c>
      <c r="D321" s="41">
        <f t="shared" si="4"/>
        <v>90.01941747572816</v>
      </c>
    </row>
    <row r="322" spans="1:4" s="44" customFormat="1" ht="16.5" customHeight="1">
      <c r="A322" s="46" t="s">
        <v>182</v>
      </c>
      <c r="B322" s="43">
        <v>2481</v>
      </c>
      <c r="C322" s="40">
        <v>2013</v>
      </c>
      <c r="D322" s="41">
        <f t="shared" si="4"/>
        <v>81.136638452237</v>
      </c>
    </row>
    <row r="323" spans="1:4" s="44" customFormat="1" ht="16.5" customHeight="1">
      <c r="A323" s="42" t="s">
        <v>183</v>
      </c>
      <c r="B323" s="43">
        <v>9179</v>
      </c>
      <c r="C323" s="40">
        <v>8821</v>
      </c>
      <c r="D323" s="41">
        <f t="shared" si="4"/>
        <v>96.09979300577405</v>
      </c>
    </row>
    <row r="324" spans="1:4" s="44" customFormat="1" ht="16.5" customHeight="1">
      <c r="A324" s="46" t="s">
        <v>184</v>
      </c>
      <c r="B324" s="43">
        <v>846</v>
      </c>
      <c r="C324" s="40">
        <v>599</v>
      </c>
      <c r="D324" s="41">
        <f t="shared" si="4"/>
        <v>70.80378250591016</v>
      </c>
    </row>
    <row r="325" spans="1:4" s="44" customFormat="1" ht="16.5" customHeight="1">
      <c r="A325" s="46" t="s">
        <v>185</v>
      </c>
      <c r="B325" s="43">
        <v>7193</v>
      </c>
      <c r="C325" s="40">
        <v>4959</v>
      </c>
      <c r="D325" s="41">
        <f t="shared" si="4"/>
        <v>68.94202697066592</v>
      </c>
    </row>
    <row r="326" spans="1:4" s="44" customFormat="1" ht="16.5" customHeight="1">
      <c r="A326" s="46" t="s">
        <v>186</v>
      </c>
      <c r="B326" s="43"/>
      <c r="C326" s="40">
        <v>1915</v>
      </c>
      <c r="D326" s="41" t="e">
        <f t="shared" si="4"/>
        <v>#DIV/0!</v>
      </c>
    </row>
    <row r="327" spans="1:4" s="44" customFormat="1" ht="16.5" customHeight="1">
      <c r="A327" s="46" t="s">
        <v>510</v>
      </c>
      <c r="B327" s="43"/>
      <c r="C327" s="40"/>
      <c r="D327" s="41" t="e">
        <f t="shared" si="4"/>
        <v>#DIV/0!</v>
      </c>
    </row>
    <row r="328" spans="1:4" s="44" customFormat="1" ht="16.5" customHeight="1">
      <c r="A328" s="46" t="s">
        <v>388</v>
      </c>
      <c r="B328" s="43">
        <v>1140</v>
      </c>
      <c r="C328" s="40">
        <v>878</v>
      </c>
      <c r="D328" s="41">
        <f t="shared" si="4"/>
        <v>77.01754385964912</v>
      </c>
    </row>
    <row r="329" spans="1:4" s="44" customFormat="1" ht="16.5" customHeight="1">
      <c r="A329" s="46" t="s">
        <v>187</v>
      </c>
      <c r="B329" s="43"/>
      <c r="C329" s="40">
        <v>470</v>
      </c>
      <c r="D329" s="41" t="e">
        <f t="shared" si="4"/>
        <v>#DIV/0!</v>
      </c>
    </row>
    <row r="330" spans="1:4" s="44" customFormat="1" ht="16.5" customHeight="1">
      <c r="A330" s="42" t="s">
        <v>188</v>
      </c>
      <c r="B330" s="43">
        <v>1258</v>
      </c>
      <c r="C330" s="40">
        <v>826</v>
      </c>
      <c r="D330" s="41">
        <f t="shared" si="4"/>
        <v>65.65977742448331</v>
      </c>
    </row>
    <row r="331" spans="1:4" s="44" customFormat="1" ht="16.5" customHeight="1">
      <c r="A331" s="46" t="s">
        <v>189</v>
      </c>
      <c r="B331" s="43">
        <v>196</v>
      </c>
      <c r="C331" s="40">
        <v>297</v>
      </c>
      <c r="D331" s="41">
        <f t="shared" si="4"/>
        <v>151.53061224489795</v>
      </c>
    </row>
    <row r="332" spans="1:4" s="44" customFormat="1" ht="16.5" customHeight="1">
      <c r="A332" s="46" t="s">
        <v>190</v>
      </c>
      <c r="B332" s="43">
        <v>283</v>
      </c>
      <c r="C332" s="40">
        <v>367</v>
      </c>
      <c r="D332" s="41">
        <f t="shared" si="4"/>
        <v>129.68197879858658</v>
      </c>
    </row>
    <row r="333" spans="1:4" s="44" customFormat="1" ht="16.5" customHeight="1">
      <c r="A333" s="46" t="s">
        <v>191</v>
      </c>
      <c r="B333" s="43">
        <v>17</v>
      </c>
      <c r="C333" s="40">
        <v>23</v>
      </c>
      <c r="D333" s="41">
        <f t="shared" si="4"/>
        <v>135.29411764705884</v>
      </c>
    </row>
    <row r="334" spans="1:4" s="44" customFormat="1" ht="16.5" customHeight="1">
      <c r="A334" s="46" t="s">
        <v>192</v>
      </c>
      <c r="B334" s="43"/>
      <c r="C334" s="40">
        <v>139</v>
      </c>
      <c r="D334" s="41" t="e">
        <f t="shared" si="4"/>
        <v>#DIV/0!</v>
      </c>
    </row>
    <row r="335" spans="1:4" s="44" customFormat="1" ht="16.5" customHeight="1">
      <c r="A335" s="46" t="s">
        <v>489</v>
      </c>
      <c r="B335" s="43">
        <v>197</v>
      </c>
      <c r="C335" s="40"/>
      <c r="D335" s="41"/>
    </row>
    <row r="336" spans="1:4" s="44" customFormat="1" ht="16.5" customHeight="1">
      <c r="A336" s="46" t="s">
        <v>827</v>
      </c>
      <c r="B336" s="43">
        <v>565</v>
      </c>
      <c r="C336" s="40"/>
      <c r="D336" s="41"/>
    </row>
    <row r="337" spans="1:4" s="44" customFormat="1" ht="16.5" customHeight="1">
      <c r="A337" s="42" t="s">
        <v>193</v>
      </c>
      <c r="B337" s="43">
        <v>878</v>
      </c>
      <c r="C337" s="40">
        <v>678</v>
      </c>
      <c r="D337" s="41">
        <f t="shared" si="4"/>
        <v>77.22095671981776</v>
      </c>
    </row>
    <row r="338" spans="1:4" s="44" customFormat="1" ht="16.5" customHeight="1">
      <c r="A338" s="46" t="s">
        <v>194</v>
      </c>
      <c r="B338" s="43">
        <v>502</v>
      </c>
      <c r="C338" s="40">
        <v>350</v>
      </c>
      <c r="D338" s="41">
        <f t="shared" si="4"/>
        <v>69.7211155378486</v>
      </c>
    </row>
    <row r="339" spans="1:4" s="44" customFormat="1" ht="16.5" customHeight="1">
      <c r="A339" s="46" t="s">
        <v>195</v>
      </c>
      <c r="B339" s="43">
        <v>296</v>
      </c>
      <c r="C339" s="40">
        <v>271</v>
      </c>
      <c r="D339" s="41">
        <f t="shared" si="4"/>
        <v>91.55405405405406</v>
      </c>
    </row>
    <row r="340" spans="1:4" s="44" customFormat="1" ht="16.5" customHeight="1">
      <c r="A340" s="46" t="s">
        <v>196</v>
      </c>
      <c r="B340" s="43">
        <v>80</v>
      </c>
      <c r="C340" s="40">
        <v>57</v>
      </c>
      <c r="D340" s="41">
        <f t="shared" si="4"/>
        <v>71.25</v>
      </c>
    </row>
    <row r="341" spans="1:4" s="44" customFormat="1" ht="16.5" customHeight="1">
      <c r="A341" s="42" t="s">
        <v>197</v>
      </c>
      <c r="B341" s="43">
        <v>3348</v>
      </c>
      <c r="C341" s="40">
        <v>3820</v>
      </c>
      <c r="D341" s="41">
        <f t="shared" si="4"/>
        <v>114.09796893667861</v>
      </c>
    </row>
    <row r="342" spans="1:4" s="44" customFormat="1" ht="16.5" customHeight="1">
      <c r="A342" s="46" t="s">
        <v>24</v>
      </c>
      <c r="B342" s="43">
        <v>227</v>
      </c>
      <c r="C342" s="40">
        <v>168</v>
      </c>
      <c r="D342" s="41">
        <f t="shared" si="4"/>
        <v>74.00881057268722</v>
      </c>
    </row>
    <row r="343" spans="1:4" s="44" customFormat="1" ht="16.5" customHeight="1">
      <c r="A343" s="46" t="s">
        <v>25</v>
      </c>
      <c r="B343" s="43"/>
      <c r="C343" s="40"/>
      <c r="D343" s="41" t="e">
        <f t="shared" si="4"/>
        <v>#DIV/0!</v>
      </c>
    </row>
    <row r="344" spans="1:4" s="44" customFormat="1" ht="16.5" customHeight="1">
      <c r="A344" s="46" t="s">
        <v>198</v>
      </c>
      <c r="B344" s="43">
        <v>106</v>
      </c>
      <c r="C344" s="40">
        <v>50</v>
      </c>
      <c r="D344" s="41">
        <f t="shared" si="4"/>
        <v>47.16981132075472</v>
      </c>
    </row>
    <row r="345" spans="1:4" s="44" customFormat="1" ht="16.5" customHeight="1">
      <c r="A345" s="46" t="s">
        <v>199</v>
      </c>
      <c r="B345" s="43">
        <v>140</v>
      </c>
      <c r="C345" s="40">
        <v>135</v>
      </c>
      <c r="D345" s="41">
        <f t="shared" si="4"/>
        <v>96.42857142857143</v>
      </c>
    </row>
    <row r="346" spans="1:4" s="44" customFormat="1" ht="16.5" customHeight="1">
      <c r="A346" s="46" t="s">
        <v>511</v>
      </c>
      <c r="B346" s="43">
        <v>1431</v>
      </c>
      <c r="C346" s="40">
        <v>700</v>
      </c>
      <c r="D346" s="41">
        <f t="shared" si="4"/>
        <v>48.91684136967156</v>
      </c>
    </row>
    <row r="347" spans="1:4" s="44" customFormat="1" ht="16.5" customHeight="1">
      <c r="A347" s="46" t="s">
        <v>200</v>
      </c>
      <c r="B347" s="43">
        <v>1444</v>
      </c>
      <c r="C347" s="40">
        <v>2767</v>
      </c>
      <c r="D347" s="41">
        <f t="shared" si="4"/>
        <v>191.62049861495845</v>
      </c>
    </row>
    <row r="348" spans="1:4" s="44" customFormat="1" ht="16.5" customHeight="1">
      <c r="A348" s="42" t="s">
        <v>201</v>
      </c>
      <c r="B348" s="43"/>
      <c r="C348" s="40"/>
      <c r="D348" s="41" t="e">
        <f t="shared" si="4"/>
        <v>#DIV/0!</v>
      </c>
    </row>
    <row r="349" spans="1:4" s="44" customFormat="1" ht="16.5" customHeight="1">
      <c r="A349" s="46" t="s">
        <v>389</v>
      </c>
      <c r="B349" s="43"/>
      <c r="C349" s="40"/>
      <c r="D349" s="41" t="e">
        <f t="shared" si="4"/>
        <v>#DIV/0!</v>
      </c>
    </row>
    <row r="350" spans="1:4" s="44" customFormat="1" ht="16.5" customHeight="1">
      <c r="A350" s="46" t="s">
        <v>390</v>
      </c>
      <c r="B350" s="43"/>
      <c r="C350" s="40"/>
      <c r="D350" s="41" t="e">
        <f t="shared" si="4"/>
        <v>#DIV/0!</v>
      </c>
    </row>
    <row r="351" spans="1:4" s="44" customFormat="1" ht="16.5" customHeight="1">
      <c r="A351" s="42" t="s">
        <v>202</v>
      </c>
      <c r="B351" s="43">
        <v>1</v>
      </c>
      <c r="C351" s="40">
        <v>1</v>
      </c>
      <c r="D351" s="41">
        <f t="shared" si="4"/>
        <v>100</v>
      </c>
    </row>
    <row r="352" spans="1:4" s="44" customFormat="1" ht="16.5" customHeight="1">
      <c r="A352" s="46" t="s">
        <v>24</v>
      </c>
      <c r="B352" s="43">
        <v>1</v>
      </c>
      <c r="C352" s="40">
        <v>1</v>
      </c>
      <c r="D352" s="41">
        <f t="shared" si="4"/>
        <v>100</v>
      </c>
    </row>
    <row r="353" spans="1:4" s="44" customFormat="1" ht="16.5" customHeight="1">
      <c r="A353" s="46" t="s">
        <v>25</v>
      </c>
      <c r="B353" s="43"/>
      <c r="C353" s="40"/>
      <c r="D353" s="41" t="e">
        <f t="shared" si="4"/>
        <v>#DIV/0!</v>
      </c>
    </row>
    <row r="354" spans="1:4" s="44" customFormat="1" ht="16.5" customHeight="1">
      <c r="A354" s="42" t="s">
        <v>203</v>
      </c>
      <c r="B354" s="43">
        <v>9576</v>
      </c>
      <c r="C354" s="40">
        <v>8921</v>
      </c>
      <c r="D354" s="41">
        <f t="shared" si="4"/>
        <v>93.15998329156224</v>
      </c>
    </row>
    <row r="355" spans="1:4" s="44" customFormat="1" ht="16.5" customHeight="1">
      <c r="A355" s="46" t="s">
        <v>204</v>
      </c>
      <c r="B355" s="43">
        <v>1476</v>
      </c>
      <c r="C355" s="40">
        <v>2500</v>
      </c>
      <c r="D355" s="41">
        <f t="shared" si="4"/>
        <v>169.37669376693768</v>
      </c>
    </row>
    <row r="356" spans="1:4" s="44" customFormat="1" ht="16.5" customHeight="1">
      <c r="A356" s="46" t="s">
        <v>205</v>
      </c>
      <c r="B356" s="43">
        <v>8100</v>
      </c>
      <c r="C356" s="40">
        <v>6421</v>
      </c>
      <c r="D356" s="41">
        <f t="shared" si="4"/>
        <v>79.2716049382716</v>
      </c>
    </row>
    <row r="357" spans="1:4" s="44" customFormat="1" ht="16.5" customHeight="1">
      <c r="A357" s="42" t="s">
        <v>206</v>
      </c>
      <c r="B357" s="43">
        <v>1600</v>
      </c>
      <c r="C357" s="40">
        <v>4391</v>
      </c>
      <c r="D357" s="41">
        <f t="shared" si="4"/>
        <v>274.4375</v>
      </c>
    </row>
    <row r="358" spans="1:4" s="44" customFormat="1" ht="16.5" customHeight="1">
      <c r="A358" s="46" t="s">
        <v>207</v>
      </c>
      <c r="B358" s="43">
        <v>1400</v>
      </c>
      <c r="C358" s="40">
        <v>4062</v>
      </c>
      <c r="D358" s="41">
        <f t="shared" si="4"/>
        <v>290.1428571428571</v>
      </c>
    </row>
    <row r="359" spans="1:4" s="44" customFormat="1" ht="16.5" customHeight="1">
      <c r="A359" s="46" t="s">
        <v>208</v>
      </c>
      <c r="B359" s="43">
        <v>200</v>
      </c>
      <c r="C359" s="40">
        <v>329</v>
      </c>
      <c r="D359" s="41">
        <f t="shared" si="4"/>
        <v>164.5</v>
      </c>
    </row>
    <row r="360" spans="1:4" s="44" customFormat="1" ht="16.5" customHeight="1">
      <c r="A360" s="42" t="s">
        <v>512</v>
      </c>
      <c r="B360" s="43">
        <v>5573</v>
      </c>
      <c r="C360" s="40">
        <v>3159</v>
      </c>
      <c r="D360" s="41">
        <f t="shared" si="4"/>
        <v>56.684012201686706</v>
      </c>
    </row>
    <row r="361" spans="1:4" s="44" customFormat="1" ht="16.5" customHeight="1">
      <c r="A361" s="46" t="s">
        <v>513</v>
      </c>
      <c r="B361" s="43"/>
      <c r="C361" s="40">
        <v>600</v>
      </c>
      <c r="D361" s="41" t="e">
        <f t="shared" si="4"/>
        <v>#DIV/0!</v>
      </c>
    </row>
    <row r="362" spans="1:4" s="44" customFormat="1" ht="16.5" customHeight="1">
      <c r="A362" s="46" t="s">
        <v>514</v>
      </c>
      <c r="B362" s="43">
        <v>5573</v>
      </c>
      <c r="C362" s="40">
        <v>2559</v>
      </c>
      <c r="D362" s="41">
        <f t="shared" si="4"/>
        <v>45.91781805131886</v>
      </c>
    </row>
    <row r="363" spans="1:4" s="44" customFormat="1" ht="16.5" customHeight="1">
      <c r="A363" s="42" t="s">
        <v>391</v>
      </c>
      <c r="B363" s="43">
        <v>49</v>
      </c>
      <c r="C363" s="40">
        <v>48</v>
      </c>
      <c r="D363" s="41">
        <f t="shared" si="4"/>
        <v>97.95918367346938</v>
      </c>
    </row>
    <row r="364" spans="1:4" s="44" customFormat="1" ht="16.5" customHeight="1">
      <c r="A364" s="46" t="s">
        <v>392</v>
      </c>
      <c r="B364" s="43">
        <v>49</v>
      </c>
      <c r="C364" s="40">
        <v>48</v>
      </c>
      <c r="D364" s="41">
        <f t="shared" si="4"/>
        <v>97.95918367346938</v>
      </c>
    </row>
    <row r="365" spans="1:4" s="44" customFormat="1" ht="16.5" customHeight="1">
      <c r="A365" s="42" t="s">
        <v>515</v>
      </c>
      <c r="B365" s="43">
        <v>41755</v>
      </c>
      <c r="C365" s="40">
        <v>58807</v>
      </c>
      <c r="D365" s="41">
        <f t="shared" si="4"/>
        <v>140.8382229673093</v>
      </c>
    </row>
    <row r="366" spans="1:4" s="44" customFormat="1" ht="16.5" customHeight="1">
      <c r="A366" s="46" t="s">
        <v>516</v>
      </c>
      <c r="B366" s="43">
        <v>17451</v>
      </c>
      <c r="C366" s="40">
        <v>18385</v>
      </c>
      <c r="D366" s="41">
        <f t="shared" si="4"/>
        <v>105.35212881783278</v>
      </c>
    </row>
    <row r="367" spans="1:4" s="44" customFormat="1" ht="16.5" customHeight="1">
      <c r="A367" s="46" t="s">
        <v>174</v>
      </c>
      <c r="B367" s="43">
        <v>24304</v>
      </c>
      <c r="C367" s="40">
        <v>24274</v>
      </c>
      <c r="D367" s="41">
        <f t="shared" si="4"/>
        <v>99.87656352863726</v>
      </c>
    </row>
    <row r="368" spans="1:4" s="44" customFormat="1" ht="16.5" customHeight="1">
      <c r="A368" s="53" t="s">
        <v>652</v>
      </c>
      <c r="B368" s="43"/>
      <c r="C368" s="40">
        <v>16148</v>
      </c>
      <c r="D368" s="41" t="e">
        <f t="shared" si="4"/>
        <v>#DIV/0!</v>
      </c>
    </row>
    <row r="369" spans="1:4" s="44" customFormat="1" ht="16.5" customHeight="1">
      <c r="A369" s="42" t="s">
        <v>517</v>
      </c>
      <c r="B369" s="43"/>
      <c r="C369" s="40">
        <v>590</v>
      </c>
      <c r="D369" s="41" t="e">
        <f t="shared" si="4"/>
        <v>#DIV/0!</v>
      </c>
    </row>
    <row r="370" spans="1:4" s="44" customFormat="1" ht="16.5" customHeight="1">
      <c r="A370" s="46" t="s">
        <v>518</v>
      </c>
      <c r="B370" s="43"/>
      <c r="C370" s="40">
        <v>590</v>
      </c>
      <c r="D370" s="41" t="e">
        <f t="shared" si="4"/>
        <v>#DIV/0!</v>
      </c>
    </row>
    <row r="371" spans="1:4" s="44" customFormat="1" ht="16.5" customHeight="1">
      <c r="A371" s="42" t="s">
        <v>828</v>
      </c>
      <c r="B371" s="43">
        <v>286</v>
      </c>
      <c r="C371" s="40"/>
      <c r="D371" s="41"/>
    </row>
    <row r="372" spans="1:4" s="44" customFormat="1" ht="16.5" customHeight="1">
      <c r="A372" s="46" t="s">
        <v>24</v>
      </c>
      <c r="B372" s="43">
        <v>69</v>
      </c>
      <c r="C372" s="40"/>
      <c r="D372" s="41"/>
    </row>
    <row r="373" spans="1:4" s="44" customFormat="1" ht="16.5" customHeight="1">
      <c r="A373" s="46" t="s">
        <v>829</v>
      </c>
      <c r="B373" s="43">
        <v>217</v>
      </c>
      <c r="C373" s="40"/>
      <c r="D373" s="41"/>
    </row>
    <row r="374" spans="1:4" s="44" customFormat="1" ht="16.5" customHeight="1">
      <c r="A374" s="42" t="s">
        <v>209</v>
      </c>
      <c r="B374" s="43">
        <v>6877</v>
      </c>
      <c r="C374" s="40">
        <v>1564</v>
      </c>
      <c r="D374" s="41">
        <f t="shared" si="4"/>
        <v>22.74247491638796</v>
      </c>
    </row>
    <row r="375" spans="1:4" s="44" customFormat="1" ht="16.5" customHeight="1">
      <c r="A375" s="46" t="s">
        <v>210</v>
      </c>
      <c r="B375" s="43">
        <v>6877</v>
      </c>
      <c r="C375" s="40">
        <v>1564</v>
      </c>
      <c r="D375" s="41">
        <f t="shared" si="4"/>
        <v>22.74247491638796</v>
      </c>
    </row>
    <row r="376" spans="1:4" s="44" customFormat="1" ht="16.5" customHeight="1">
      <c r="A376" s="42" t="s">
        <v>830</v>
      </c>
      <c r="B376" s="43">
        <v>86751</v>
      </c>
      <c r="C376" s="40">
        <v>88095</v>
      </c>
      <c r="D376" s="41">
        <f t="shared" si="4"/>
        <v>101.54926167998065</v>
      </c>
    </row>
    <row r="377" spans="1:4" s="44" customFormat="1" ht="16.5" customHeight="1">
      <c r="A377" s="42" t="s">
        <v>831</v>
      </c>
      <c r="B377" s="43">
        <v>1635</v>
      </c>
      <c r="C377" s="40">
        <v>1387</v>
      </c>
      <c r="D377" s="41">
        <f t="shared" si="4"/>
        <v>84.83180428134557</v>
      </c>
    </row>
    <row r="378" spans="1:4" s="44" customFormat="1" ht="16.5" customHeight="1">
      <c r="A378" s="46" t="s">
        <v>24</v>
      </c>
      <c r="B378" s="43">
        <v>1069</v>
      </c>
      <c r="C378" s="40">
        <v>805</v>
      </c>
      <c r="D378" s="41">
        <f t="shared" si="4"/>
        <v>75.30402245088868</v>
      </c>
    </row>
    <row r="379" spans="1:4" s="44" customFormat="1" ht="16.5" customHeight="1">
      <c r="A379" s="46" t="s">
        <v>25</v>
      </c>
      <c r="B379" s="43"/>
      <c r="C379" s="40">
        <v>348</v>
      </c>
      <c r="D379" s="41" t="e">
        <f t="shared" si="4"/>
        <v>#DIV/0!</v>
      </c>
    </row>
    <row r="380" spans="1:4" s="44" customFormat="1" ht="16.5" customHeight="1">
      <c r="A380" s="51" t="s">
        <v>832</v>
      </c>
      <c r="B380" s="43">
        <v>566</v>
      </c>
      <c r="C380" s="40">
        <v>234</v>
      </c>
      <c r="D380" s="41">
        <f t="shared" si="4"/>
        <v>41.342756183745585</v>
      </c>
    </row>
    <row r="381" spans="1:4" s="44" customFormat="1" ht="16.5" customHeight="1">
      <c r="A381" s="42" t="s">
        <v>211</v>
      </c>
      <c r="B381" s="43">
        <v>2441</v>
      </c>
      <c r="C381" s="40">
        <v>934</v>
      </c>
      <c r="D381" s="41">
        <f t="shared" si="4"/>
        <v>38.26300696435887</v>
      </c>
    </row>
    <row r="382" spans="1:4" s="44" customFormat="1" ht="16.5" customHeight="1">
      <c r="A382" s="46" t="s">
        <v>212</v>
      </c>
      <c r="B382" s="43">
        <v>1190</v>
      </c>
      <c r="C382" s="40">
        <v>140</v>
      </c>
      <c r="D382" s="41">
        <f t="shared" si="4"/>
        <v>11.76470588235294</v>
      </c>
    </row>
    <row r="383" spans="1:4" s="44" customFormat="1" ht="16.5" customHeight="1">
      <c r="A383" s="46" t="s">
        <v>213</v>
      </c>
      <c r="B383" s="43">
        <v>50</v>
      </c>
      <c r="C383" s="40">
        <v>68</v>
      </c>
      <c r="D383" s="41">
        <f t="shared" si="4"/>
        <v>136</v>
      </c>
    </row>
    <row r="384" spans="1:4" s="44" customFormat="1" ht="16.5" customHeight="1">
      <c r="A384" s="46" t="s">
        <v>214</v>
      </c>
      <c r="B384" s="43">
        <v>183</v>
      </c>
      <c r="C384" s="40">
        <v>158</v>
      </c>
      <c r="D384" s="41">
        <f t="shared" si="4"/>
        <v>86.33879781420765</v>
      </c>
    </row>
    <row r="385" spans="1:4" s="44" customFormat="1" ht="16.5" customHeight="1">
      <c r="A385" s="46" t="s">
        <v>519</v>
      </c>
      <c r="B385" s="43"/>
      <c r="C385" s="40"/>
      <c r="D385" s="41" t="e">
        <f aca="true" t="shared" si="5" ref="D385:D454">C385/B385*100</f>
        <v>#DIV/0!</v>
      </c>
    </row>
    <row r="386" spans="1:4" s="44" customFormat="1" ht="16.5" customHeight="1">
      <c r="A386" s="46" t="s">
        <v>215</v>
      </c>
      <c r="B386" s="43">
        <v>1018</v>
      </c>
      <c r="C386" s="40">
        <v>568</v>
      </c>
      <c r="D386" s="41">
        <f t="shared" si="5"/>
        <v>55.79567779960707</v>
      </c>
    </row>
    <row r="387" spans="1:4" s="44" customFormat="1" ht="16.5" customHeight="1">
      <c r="A387" s="42" t="s">
        <v>216</v>
      </c>
      <c r="B387" s="43">
        <v>6369</v>
      </c>
      <c r="C387" s="40">
        <v>5857</v>
      </c>
      <c r="D387" s="41">
        <f t="shared" si="5"/>
        <v>91.9610613911132</v>
      </c>
    </row>
    <row r="388" spans="1:4" s="44" customFormat="1" ht="16.5" customHeight="1">
      <c r="A388" s="46" t="s">
        <v>217</v>
      </c>
      <c r="B388" s="43">
        <v>4838</v>
      </c>
      <c r="C388" s="40">
        <v>3506</v>
      </c>
      <c r="D388" s="41">
        <f t="shared" si="5"/>
        <v>72.46796196775527</v>
      </c>
    </row>
    <row r="389" spans="1:4" s="44" customFormat="1" ht="16.5" customHeight="1">
      <c r="A389" s="46" t="s">
        <v>218</v>
      </c>
      <c r="B389" s="43">
        <v>1531</v>
      </c>
      <c r="C389" s="40">
        <v>2351</v>
      </c>
      <c r="D389" s="41">
        <f t="shared" si="5"/>
        <v>153.5597648595689</v>
      </c>
    </row>
    <row r="390" spans="1:4" s="44" customFormat="1" ht="16.5" customHeight="1">
      <c r="A390" s="42" t="s">
        <v>219</v>
      </c>
      <c r="B390" s="43">
        <v>10946</v>
      </c>
      <c r="C390" s="40">
        <v>9667</v>
      </c>
      <c r="D390" s="41">
        <f t="shared" si="5"/>
        <v>88.31536634386991</v>
      </c>
    </row>
    <row r="391" spans="1:4" s="44" customFormat="1" ht="16.5" customHeight="1">
      <c r="A391" s="46" t="s">
        <v>220</v>
      </c>
      <c r="B391" s="43">
        <v>826</v>
      </c>
      <c r="C391" s="40">
        <v>786</v>
      </c>
      <c r="D391" s="41">
        <f t="shared" si="5"/>
        <v>95.15738498789347</v>
      </c>
    </row>
    <row r="392" spans="1:4" s="44" customFormat="1" ht="16.5" customHeight="1">
      <c r="A392" s="46" t="s">
        <v>221</v>
      </c>
      <c r="B392" s="43">
        <v>574</v>
      </c>
      <c r="C392" s="40">
        <v>529</v>
      </c>
      <c r="D392" s="41">
        <f t="shared" si="5"/>
        <v>92.1602787456446</v>
      </c>
    </row>
    <row r="393" spans="1:4" s="44" customFormat="1" ht="16.5" customHeight="1">
      <c r="A393" s="46" t="s">
        <v>222</v>
      </c>
      <c r="B393" s="43">
        <v>1309</v>
      </c>
      <c r="C393" s="40">
        <v>1102</v>
      </c>
      <c r="D393" s="41">
        <f t="shared" si="5"/>
        <v>84.18640183346065</v>
      </c>
    </row>
    <row r="394" spans="1:4" s="44" customFormat="1" ht="16.5" customHeight="1">
      <c r="A394" s="46" t="s">
        <v>833</v>
      </c>
      <c r="B394" s="43">
        <v>5</v>
      </c>
      <c r="C394" s="40"/>
      <c r="D394" s="41"/>
    </row>
    <row r="395" spans="1:4" s="44" customFormat="1" ht="16.5" customHeight="1">
      <c r="A395" s="46" t="s">
        <v>223</v>
      </c>
      <c r="B395" s="43">
        <v>7309</v>
      </c>
      <c r="C395" s="40">
        <v>6143</v>
      </c>
      <c r="D395" s="41">
        <f t="shared" si="5"/>
        <v>84.04706526200575</v>
      </c>
    </row>
    <row r="396" spans="1:4" s="44" customFormat="1" ht="16.5" customHeight="1">
      <c r="A396" s="46" t="s">
        <v>224</v>
      </c>
      <c r="B396" s="43">
        <v>223</v>
      </c>
      <c r="C396" s="40">
        <v>1077</v>
      </c>
      <c r="D396" s="41">
        <f t="shared" si="5"/>
        <v>482.9596412556054</v>
      </c>
    </row>
    <row r="397" spans="1:4" s="44" customFormat="1" ht="16.5" customHeight="1">
      <c r="A397" s="53" t="s">
        <v>653</v>
      </c>
      <c r="B397" s="43">
        <v>45</v>
      </c>
      <c r="C397" s="40">
        <v>30</v>
      </c>
      <c r="D397" s="41">
        <f t="shared" si="5"/>
        <v>66.66666666666666</v>
      </c>
    </row>
    <row r="398" spans="1:4" s="44" customFormat="1" ht="16.5" customHeight="1">
      <c r="A398" s="46" t="s">
        <v>225</v>
      </c>
      <c r="B398" s="43">
        <v>655</v>
      </c>
      <c r="C398" s="40"/>
      <c r="D398" s="41">
        <f t="shared" si="5"/>
        <v>0</v>
      </c>
    </row>
    <row r="399" spans="1:4" s="44" customFormat="1" ht="16.5" customHeight="1">
      <c r="A399" s="42" t="s">
        <v>231</v>
      </c>
      <c r="B399" s="43">
        <v>145</v>
      </c>
      <c r="C399" s="40">
        <v>52</v>
      </c>
      <c r="D399" s="41">
        <f t="shared" si="5"/>
        <v>35.86206896551724</v>
      </c>
    </row>
    <row r="400" spans="1:4" s="44" customFormat="1" ht="16.5" customHeight="1">
      <c r="A400" s="46" t="s">
        <v>232</v>
      </c>
      <c r="B400" s="43">
        <v>145</v>
      </c>
      <c r="C400" s="40">
        <v>52</v>
      </c>
      <c r="D400" s="41">
        <f t="shared" si="5"/>
        <v>35.86206896551724</v>
      </c>
    </row>
    <row r="401" spans="1:4" s="44" customFormat="1" ht="16.5" customHeight="1">
      <c r="A401" s="42" t="s">
        <v>233</v>
      </c>
      <c r="B401" s="43">
        <v>4647</v>
      </c>
      <c r="C401" s="40">
        <v>5163</v>
      </c>
      <c r="D401" s="41">
        <f t="shared" si="5"/>
        <v>111.10393802453196</v>
      </c>
    </row>
    <row r="402" spans="1:4" s="44" customFormat="1" ht="16.5" customHeight="1">
      <c r="A402" s="46" t="s">
        <v>234</v>
      </c>
      <c r="B402" s="43">
        <v>60</v>
      </c>
      <c r="C402" s="40">
        <v>398</v>
      </c>
      <c r="D402" s="41">
        <f t="shared" si="5"/>
        <v>663.3333333333334</v>
      </c>
    </row>
    <row r="403" spans="1:4" s="44" customFormat="1" ht="16.5" customHeight="1">
      <c r="A403" s="46" t="s">
        <v>235</v>
      </c>
      <c r="B403" s="43">
        <v>3415</v>
      </c>
      <c r="C403" s="40">
        <v>4084</v>
      </c>
      <c r="D403" s="41">
        <f t="shared" si="5"/>
        <v>119.5900439238653</v>
      </c>
    </row>
    <row r="404" spans="1:4" s="44" customFormat="1" ht="16.5" customHeight="1">
      <c r="A404" s="46" t="s">
        <v>236</v>
      </c>
      <c r="B404" s="43">
        <v>1172</v>
      </c>
      <c r="C404" s="40">
        <v>681</v>
      </c>
      <c r="D404" s="41">
        <f t="shared" si="5"/>
        <v>58.10580204778157</v>
      </c>
    </row>
    <row r="405" spans="1:4" s="44" customFormat="1" ht="16.5" customHeight="1">
      <c r="A405" s="42" t="s">
        <v>237</v>
      </c>
      <c r="B405" s="43"/>
      <c r="C405" s="40">
        <v>208</v>
      </c>
      <c r="D405" s="41" t="e">
        <f t="shared" si="5"/>
        <v>#DIV/0!</v>
      </c>
    </row>
    <row r="406" spans="1:4" s="44" customFormat="1" ht="16.5" customHeight="1">
      <c r="A406" s="47" t="s">
        <v>24</v>
      </c>
      <c r="B406" s="43"/>
      <c r="C406" s="40">
        <v>145</v>
      </c>
      <c r="D406" s="41" t="e">
        <f t="shared" si="5"/>
        <v>#DIV/0!</v>
      </c>
    </row>
    <row r="407" spans="1:4" s="44" customFormat="1" ht="16.5" customHeight="1">
      <c r="A407" s="46" t="s">
        <v>25</v>
      </c>
      <c r="B407" s="43"/>
      <c r="C407" s="40"/>
      <c r="D407" s="41" t="e">
        <f t="shared" si="5"/>
        <v>#DIV/0!</v>
      </c>
    </row>
    <row r="408" spans="1:4" s="44" customFormat="1" ht="16.5" customHeight="1">
      <c r="A408" s="46" t="s">
        <v>238</v>
      </c>
      <c r="B408" s="43"/>
      <c r="C408" s="40">
        <v>35</v>
      </c>
      <c r="D408" s="41" t="e">
        <f t="shared" si="5"/>
        <v>#DIV/0!</v>
      </c>
    </row>
    <row r="409" spans="1:4" s="44" customFormat="1" ht="16.5" customHeight="1">
      <c r="A409" s="46" t="s">
        <v>239</v>
      </c>
      <c r="B409" s="43"/>
      <c r="C409" s="40">
        <v>28</v>
      </c>
      <c r="D409" s="41" t="e">
        <f t="shared" si="5"/>
        <v>#DIV/0!</v>
      </c>
    </row>
    <row r="410" spans="1:4" s="44" customFormat="1" ht="16.5" customHeight="1">
      <c r="A410" s="42" t="s">
        <v>520</v>
      </c>
      <c r="B410" s="43">
        <v>565</v>
      </c>
      <c r="C410" s="40">
        <v>508</v>
      </c>
      <c r="D410" s="41">
        <f t="shared" si="5"/>
        <v>89.91150442477877</v>
      </c>
    </row>
    <row r="411" spans="1:4" s="44" customFormat="1" ht="16.5" customHeight="1">
      <c r="A411" s="46" t="s">
        <v>226</v>
      </c>
      <c r="B411" s="43">
        <v>19</v>
      </c>
      <c r="C411" s="40">
        <v>168</v>
      </c>
      <c r="D411" s="41">
        <f t="shared" si="5"/>
        <v>884.2105263157896</v>
      </c>
    </row>
    <row r="412" spans="1:4" s="44" customFormat="1" ht="16.5" customHeight="1">
      <c r="A412" s="46" t="s">
        <v>227</v>
      </c>
      <c r="B412" s="43">
        <v>375</v>
      </c>
      <c r="C412" s="40">
        <v>3</v>
      </c>
      <c r="D412" s="41">
        <f t="shared" si="5"/>
        <v>0.8</v>
      </c>
    </row>
    <row r="413" spans="1:4" s="44" customFormat="1" ht="16.5" customHeight="1">
      <c r="A413" s="46" t="s">
        <v>834</v>
      </c>
      <c r="B413" s="43">
        <v>170</v>
      </c>
      <c r="C413" s="40"/>
      <c r="D413" s="41"/>
    </row>
    <row r="414" spans="1:4" s="44" customFormat="1" ht="16.5" customHeight="1">
      <c r="A414" s="46" t="s">
        <v>521</v>
      </c>
      <c r="B414" s="43">
        <v>1</v>
      </c>
      <c r="C414" s="40">
        <v>337</v>
      </c>
      <c r="D414" s="41">
        <f t="shared" si="5"/>
        <v>33700</v>
      </c>
    </row>
    <row r="415" spans="1:4" s="44" customFormat="1" ht="16.5" customHeight="1">
      <c r="A415" s="42" t="s">
        <v>522</v>
      </c>
      <c r="B415" s="43">
        <v>55527</v>
      </c>
      <c r="C415" s="40">
        <v>54193</v>
      </c>
      <c r="D415" s="41">
        <f t="shared" si="5"/>
        <v>97.59756514848632</v>
      </c>
    </row>
    <row r="416" spans="1:4" s="44" customFormat="1" ht="16.5" customHeight="1">
      <c r="A416" s="53" t="s">
        <v>654</v>
      </c>
      <c r="B416" s="43">
        <v>437</v>
      </c>
      <c r="C416" s="40">
        <v>310</v>
      </c>
      <c r="D416" s="41">
        <f t="shared" si="5"/>
        <v>70.93821510297484</v>
      </c>
    </row>
    <row r="417" spans="1:4" s="44" customFormat="1" ht="16.5" customHeight="1">
      <c r="A417" s="46" t="s">
        <v>523</v>
      </c>
      <c r="C417" s="40"/>
      <c r="D417" s="41">
        <f>C417/B418*100</f>
        <v>0</v>
      </c>
    </row>
    <row r="418" spans="1:4" s="44" customFormat="1" ht="16.5" customHeight="1">
      <c r="A418" s="46" t="s">
        <v>524</v>
      </c>
      <c r="B418" s="43">
        <v>55090</v>
      </c>
      <c r="C418" s="40">
        <v>53883</v>
      </c>
      <c r="D418" s="41" t="e">
        <f>C418/#REF!*100</f>
        <v>#REF!</v>
      </c>
    </row>
    <row r="419" spans="1:4" s="44" customFormat="1" ht="16.5" customHeight="1">
      <c r="A419" s="42" t="s">
        <v>525</v>
      </c>
      <c r="B419" s="43">
        <v>3762</v>
      </c>
      <c r="C419" s="40">
        <v>4491</v>
      </c>
      <c r="D419" s="41">
        <f t="shared" si="5"/>
        <v>119.377990430622</v>
      </c>
    </row>
    <row r="420" spans="1:4" s="44" customFormat="1" ht="16.5" customHeight="1">
      <c r="A420" s="46" t="s">
        <v>229</v>
      </c>
      <c r="B420" s="43">
        <v>2131</v>
      </c>
      <c r="C420" s="40">
        <v>4469</v>
      </c>
      <c r="D420" s="41">
        <f t="shared" si="5"/>
        <v>209.7137494134209</v>
      </c>
    </row>
    <row r="421" spans="1:4" s="44" customFormat="1" ht="16.5" customHeight="1">
      <c r="A421" s="46" t="s">
        <v>230</v>
      </c>
      <c r="B421" s="43">
        <v>58</v>
      </c>
      <c r="C421" s="40">
        <v>22</v>
      </c>
      <c r="D421" s="41">
        <f t="shared" si="5"/>
        <v>37.93103448275862</v>
      </c>
    </row>
    <row r="422" spans="1:4" s="44" customFormat="1" ht="16.5" customHeight="1">
      <c r="A422" s="46" t="s">
        <v>835</v>
      </c>
      <c r="B422" s="43">
        <v>1573</v>
      </c>
      <c r="C422" s="40"/>
      <c r="D422" s="41"/>
    </row>
    <row r="423" spans="1:4" s="44" customFormat="1" ht="16.5" customHeight="1">
      <c r="A423" s="42" t="s">
        <v>526</v>
      </c>
      <c r="B423" s="43">
        <v>495</v>
      </c>
      <c r="C423" s="40">
        <v>245</v>
      </c>
      <c r="D423" s="41">
        <f t="shared" si="5"/>
        <v>49.494949494949495</v>
      </c>
    </row>
    <row r="424" spans="1:4" s="44" customFormat="1" ht="16.5" customHeight="1">
      <c r="A424" s="46" t="s">
        <v>228</v>
      </c>
      <c r="B424" s="43">
        <v>495</v>
      </c>
      <c r="C424" s="40">
        <v>245</v>
      </c>
      <c r="D424" s="41">
        <f t="shared" si="5"/>
        <v>49.494949494949495</v>
      </c>
    </row>
    <row r="425" spans="1:4" s="44" customFormat="1" ht="16.5" customHeight="1">
      <c r="A425" s="42" t="s">
        <v>836</v>
      </c>
      <c r="B425" s="43">
        <v>73</v>
      </c>
      <c r="C425" s="40"/>
      <c r="D425" s="41"/>
    </row>
    <row r="426" spans="1:4" s="44" customFormat="1" ht="16.5" customHeight="1">
      <c r="A426" s="46" t="s">
        <v>837</v>
      </c>
      <c r="B426" s="43">
        <v>73</v>
      </c>
      <c r="C426" s="40"/>
      <c r="D426" s="41"/>
    </row>
    <row r="427" spans="1:4" s="44" customFormat="1" ht="16.5" customHeight="1">
      <c r="A427" s="42" t="s">
        <v>838</v>
      </c>
      <c r="B427" s="43">
        <v>146</v>
      </c>
      <c r="C427" s="40">
        <v>5390</v>
      </c>
      <c r="D427" s="41">
        <f t="shared" si="5"/>
        <v>3691.7808219178087</v>
      </c>
    </row>
    <row r="428" spans="1:4" s="44" customFormat="1" ht="16.5" customHeight="1">
      <c r="A428" s="51" t="s">
        <v>839</v>
      </c>
      <c r="B428" s="43">
        <v>146</v>
      </c>
      <c r="C428" s="40">
        <v>5390</v>
      </c>
      <c r="D428" s="41">
        <f t="shared" si="5"/>
        <v>3691.7808219178087</v>
      </c>
    </row>
    <row r="429" spans="1:4" s="44" customFormat="1" ht="16.5" customHeight="1">
      <c r="A429" s="42" t="s">
        <v>240</v>
      </c>
      <c r="B429" s="43">
        <v>17198</v>
      </c>
      <c r="C429" s="40">
        <v>5814</v>
      </c>
      <c r="D429" s="41">
        <f t="shared" si="5"/>
        <v>33.80625654145831</v>
      </c>
    </row>
    <row r="430" spans="1:4" s="44" customFormat="1" ht="16.5" customHeight="1">
      <c r="A430" s="42" t="s">
        <v>241</v>
      </c>
      <c r="B430" s="43">
        <v>1681</v>
      </c>
      <c r="C430" s="40">
        <v>878</v>
      </c>
      <c r="D430" s="41">
        <f t="shared" si="5"/>
        <v>52.230814991076734</v>
      </c>
    </row>
    <row r="431" spans="1:4" s="44" customFormat="1" ht="16.5" customHeight="1">
      <c r="A431" s="46" t="s">
        <v>24</v>
      </c>
      <c r="B431" s="43">
        <v>895</v>
      </c>
      <c r="C431" s="40">
        <v>758</v>
      </c>
      <c r="D431" s="41">
        <f t="shared" si="5"/>
        <v>84.6927374301676</v>
      </c>
    </row>
    <row r="432" spans="1:4" s="44" customFormat="1" ht="16.5" customHeight="1">
      <c r="A432" s="46" t="s">
        <v>242</v>
      </c>
      <c r="B432" s="43">
        <v>786</v>
      </c>
      <c r="C432" s="40">
        <v>120</v>
      </c>
      <c r="D432" s="41">
        <f t="shared" si="5"/>
        <v>15.267175572519085</v>
      </c>
    </row>
    <row r="433" spans="1:4" s="44" customFormat="1" ht="16.5" customHeight="1">
      <c r="A433" s="42" t="s">
        <v>243</v>
      </c>
      <c r="B433" s="43">
        <v>120</v>
      </c>
      <c r="C433" s="40">
        <v>295</v>
      </c>
      <c r="D433" s="41">
        <f t="shared" si="5"/>
        <v>245.83333333333334</v>
      </c>
    </row>
    <row r="434" spans="1:4" s="44" customFormat="1" ht="16.5" customHeight="1">
      <c r="A434" s="46" t="s">
        <v>244</v>
      </c>
      <c r="B434" s="43">
        <v>120</v>
      </c>
      <c r="C434" s="40">
        <v>295</v>
      </c>
      <c r="D434" s="41">
        <f t="shared" si="5"/>
        <v>245.83333333333334</v>
      </c>
    </row>
    <row r="435" spans="1:4" s="44" customFormat="1" ht="16.5" customHeight="1">
      <c r="A435" s="42" t="s">
        <v>245</v>
      </c>
      <c r="B435" s="43">
        <v>13191</v>
      </c>
      <c r="C435" s="40">
        <v>579</v>
      </c>
      <c r="D435" s="41">
        <f t="shared" si="5"/>
        <v>4.3893563793495565</v>
      </c>
    </row>
    <row r="436" spans="1:4" s="44" customFormat="1" ht="16.5" customHeight="1">
      <c r="A436" s="46" t="s">
        <v>527</v>
      </c>
      <c r="B436" s="43"/>
      <c r="C436" s="40"/>
      <c r="D436" s="41" t="e">
        <f t="shared" si="5"/>
        <v>#DIV/0!</v>
      </c>
    </row>
    <row r="437" spans="1:4" s="44" customFormat="1" ht="16.5" customHeight="1">
      <c r="A437" s="53" t="s">
        <v>655</v>
      </c>
      <c r="B437" s="43">
        <v>1555</v>
      </c>
      <c r="C437" s="40">
        <v>510</v>
      </c>
      <c r="D437" s="41">
        <f t="shared" si="5"/>
        <v>32.79742765273312</v>
      </c>
    </row>
    <row r="438" spans="1:4" s="44" customFormat="1" ht="16.5" customHeight="1">
      <c r="A438" s="46" t="s">
        <v>246</v>
      </c>
      <c r="B438" s="43">
        <v>11636</v>
      </c>
      <c r="C438" s="40">
        <v>69</v>
      </c>
      <c r="D438" s="41">
        <f t="shared" si="5"/>
        <v>0.5929872808525267</v>
      </c>
    </row>
    <row r="439" spans="1:4" s="44" customFormat="1" ht="16.5" customHeight="1">
      <c r="A439" s="42" t="s">
        <v>393</v>
      </c>
      <c r="B439" s="43">
        <v>1360</v>
      </c>
      <c r="C439" s="40">
        <v>3030</v>
      </c>
      <c r="D439" s="41">
        <f t="shared" si="5"/>
        <v>222.79411764705884</v>
      </c>
    </row>
    <row r="440" spans="1:4" s="44" customFormat="1" ht="16.5" customHeight="1">
      <c r="A440" s="46" t="s">
        <v>394</v>
      </c>
      <c r="B440" s="43">
        <v>1360</v>
      </c>
      <c r="C440" s="40">
        <v>2480</v>
      </c>
      <c r="D440" s="41">
        <f t="shared" si="5"/>
        <v>182.35294117647058</v>
      </c>
    </row>
    <row r="441" spans="1:4" s="44" customFormat="1" ht="16.5" customHeight="1">
      <c r="A441" s="46" t="s">
        <v>528</v>
      </c>
      <c r="B441" s="43"/>
      <c r="C441" s="40">
        <v>550</v>
      </c>
      <c r="D441" s="41" t="e">
        <f t="shared" si="5"/>
        <v>#DIV/0!</v>
      </c>
    </row>
    <row r="442" spans="1:4" s="44" customFormat="1" ht="16.5" customHeight="1">
      <c r="A442" s="42" t="s">
        <v>247</v>
      </c>
      <c r="B442" s="43">
        <v>66</v>
      </c>
      <c r="C442" s="40">
        <v>52</v>
      </c>
      <c r="D442" s="41">
        <f t="shared" si="5"/>
        <v>78.78787878787878</v>
      </c>
    </row>
    <row r="443" spans="1:4" s="44" customFormat="1" ht="16.5" customHeight="1">
      <c r="A443" s="46" t="s">
        <v>248</v>
      </c>
      <c r="B443" s="43">
        <v>21</v>
      </c>
      <c r="C443" s="40">
        <v>23</v>
      </c>
      <c r="D443" s="41">
        <f t="shared" si="5"/>
        <v>109.52380952380953</v>
      </c>
    </row>
    <row r="444" spans="1:4" s="44" customFormat="1" ht="16.5" customHeight="1">
      <c r="A444" s="49" t="s">
        <v>656</v>
      </c>
      <c r="B444" s="43">
        <v>45</v>
      </c>
      <c r="C444" s="40">
        <v>29</v>
      </c>
      <c r="D444" s="41">
        <f t="shared" si="5"/>
        <v>64.44444444444444</v>
      </c>
    </row>
    <row r="445" spans="1:4" s="44" customFormat="1" ht="16.5" customHeight="1">
      <c r="A445" s="42" t="s">
        <v>249</v>
      </c>
      <c r="B445" s="43">
        <v>314</v>
      </c>
      <c r="C445" s="40">
        <v>749</v>
      </c>
      <c r="D445" s="41">
        <f t="shared" si="5"/>
        <v>238.53503184713375</v>
      </c>
    </row>
    <row r="446" spans="1:4" s="44" customFormat="1" ht="16.5" customHeight="1">
      <c r="A446" s="46" t="s">
        <v>250</v>
      </c>
      <c r="B446" s="43">
        <v>314</v>
      </c>
      <c r="C446" s="40">
        <v>749</v>
      </c>
      <c r="D446" s="41">
        <f t="shared" si="5"/>
        <v>238.53503184713375</v>
      </c>
    </row>
    <row r="447" spans="1:4" s="44" customFormat="1" ht="16.5" customHeight="1">
      <c r="A447" s="46" t="s">
        <v>251</v>
      </c>
      <c r="B447" s="43"/>
      <c r="C447" s="40"/>
      <c r="D447" s="41" t="e">
        <f t="shared" si="5"/>
        <v>#DIV/0!</v>
      </c>
    </row>
    <row r="448" spans="1:4" s="44" customFormat="1" ht="16.5" customHeight="1">
      <c r="A448" s="42" t="s">
        <v>252</v>
      </c>
      <c r="B448" s="43"/>
      <c r="C448" s="40"/>
      <c r="D448" s="41" t="e">
        <f t="shared" si="5"/>
        <v>#DIV/0!</v>
      </c>
    </row>
    <row r="449" spans="1:4" s="44" customFormat="1" ht="16.5" customHeight="1">
      <c r="A449" s="46" t="s">
        <v>253</v>
      </c>
      <c r="B449" s="43"/>
      <c r="C449" s="40"/>
      <c r="D449" s="41" t="e">
        <f t="shared" si="5"/>
        <v>#DIV/0!</v>
      </c>
    </row>
    <row r="450" spans="1:4" s="44" customFormat="1" ht="16.5" customHeight="1">
      <c r="A450" s="54" t="s">
        <v>657</v>
      </c>
      <c r="B450" s="43"/>
      <c r="C450" s="40">
        <v>60</v>
      </c>
      <c r="D450" s="41" t="e">
        <f t="shared" si="5"/>
        <v>#DIV/0!</v>
      </c>
    </row>
    <row r="451" spans="1:4" s="44" customFormat="1" ht="16.5" customHeight="1">
      <c r="A451" s="49" t="s">
        <v>658</v>
      </c>
      <c r="B451" s="43"/>
      <c r="C451" s="40">
        <v>60</v>
      </c>
      <c r="D451" s="41" t="e">
        <f t="shared" si="5"/>
        <v>#DIV/0!</v>
      </c>
    </row>
    <row r="452" spans="1:4" s="44" customFormat="1" ht="16.5" customHeight="1">
      <c r="A452" s="42" t="s">
        <v>254</v>
      </c>
      <c r="B452" s="43">
        <v>25</v>
      </c>
      <c r="C452" s="40"/>
      <c r="D452" s="41">
        <f t="shared" si="5"/>
        <v>0</v>
      </c>
    </row>
    <row r="453" spans="1:4" s="44" customFormat="1" ht="16.5" customHeight="1">
      <c r="A453" s="49" t="s">
        <v>840</v>
      </c>
      <c r="B453" s="43">
        <v>25</v>
      </c>
      <c r="C453" s="40"/>
      <c r="D453" s="41"/>
    </row>
    <row r="454" spans="1:4" s="44" customFormat="1" ht="16.5" customHeight="1">
      <c r="A454" s="46" t="s">
        <v>529</v>
      </c>
      <c r="B454" s="43"/>
      <c r="C454" s="40"/>
      <c r="D454" s="41" t="e">
        <f t="shared" si="5"/>
        <v>#DIV/0!</v>
      </c>
    </row>
    <row r="455" spans="1:4" s="44" customFormat="1" ht="16.5" customHeight="1">
      <c r="A455" s="42" t="s">
        <v>395</v>
      </c>
      <c r="B455" s="43">
        <v>33</v>
      </c>
      <c r="C455" s="40">
        <v>117</v>
      </c>
      <c r="D455" s="41">
        <f aca="true" t="shared" si="6" ref="D455:D519">C455/B455*100</f>
        <v>354.54545454545456</v>
      </c>
    </row>
    <row r="456" spans="1:4" s="44" customFormat="1" ht="16.5" customHeight="1">
      <c r="A456" s="46" t="s">
        <v>396</v>
      </c>
      <c r="B456" s="43">
        <v>33</v>
      </c>
      <c r="C456" s="40">
        <v>117</v>
      </c>
      <c r="D456" s="41">
        <f t="shared" si="6"/>
        <v>354.54545454545456</v>
      </c>
    </row>
    <row r="457" spans="1:4" s="44" customFormat="1" ht="16.5" customHeight="1">
      <c r="A457" s="42" t="s">
        <v>255</v>
      </c>
      <c r="B457" s="43"/>
      <c r="C457" s="40"/>
      <c r="D457" s="41" t="e">
        <f t="shared" si="6"/>
        <v>#DIV/0!</v>
      </c>
    </row>
    <row r="458" spans="1:4" s="44" customFormat="1" ht="16.5" customHeight="1">
      <c r="A458" s="46" t="s">
        <v>256</v>
      </c>
      <c r="B458" s="43"/>
      <c r="C458" s="40"/>
      <c r="D458" s="41" t="e">
        <f t="shared" si="6"/>
        <v>#DIV/0!</v>
      </c>
    </row>
    <row r="459" spans="1:4" s="44" customFormat="1" ht="16.5" customHeight="1">
      <c r="A459" s="42" t="s">
        <v>530</v>
      </c>
      <c r="B459" s="43">
        <v>408</v>
      </c>
      <c r="C459" s="40">
        <v>54</v>
      </c>
      <c r="D459" s="41">
        <f t="shared" si="6"/>
        <v>13.23529411764706</v>
      </c>
    </row>
    <row r="460" spans="1:4" s="44" customFormat="1" ht="16.5" customHeight="1">
      <c r="A460" s="46" t="s">
        <v>531</v>
      </c>
      <c r="B460" s="43">
        <v>408</v>
      </c>
      <c r="C460" s="40">
        <v>54</v>
      </c>
      <c r="D460" s="41">
        <f t="shared" si="6"/>
        <v>13.23529411764706</v>
      </c>
    </row>
    <row r="461" spans="1:4" s="44" customFormat="1" ht="16.5" customHeight="1">
      <c r="A461" s="42" t="s">
        <v>257</v>
      </c>
      <c r="B461" s="43">
        <v>11786</v>
      </c>
      <c r="C461" s="40">
        <v>14323</v>
      </c>
      <c r="D461" s="41">
        <f t="shared" si="6"/>
        <v>121.52553877481758</v>
      </c>
    </row>
    <row r="462" spans="1:4" s="44" customFormat="1" ht="16.5" customHeight="1">
      <c r="A462" s="42" t="s">
        <v>258</v>
      </c>
      <c r="B462" s="43">
        <v>6266</v>
      </c>
      <c r="C462" s="40">
        <v>5016</v>
      </c>
      <c r="D462" s="41">
        <f t="shared" si="6"/>
        <v>80.05106926268752</v>
      </c>
    </row>
    <row r="463" spans="1:4" s="44" customFormat="1" ht="16.5" customHeight="1">
      <c r="A463" s="46" t="s">
        <v>24</v>
      </c>
      <c r="B463" s="43">
        <v>2659</v>
      </c>
      <c r="C463" s="40">
        <v>2410</v>
      </c>
      <c r="D463" s="41">
        <f t="shared" si="6"/>
        <v>90.6355772846935</v>
      </c>
    </row>
    <row r="464" spans="1:4" s="44" customFormat="1" ht="16.5" customHeight="1">
      <c r="A464" s="46" t="s">
        <v>25</v>
      </c>
      <c r="B464" s="43">
        <v>15</v>
      </c>
      <c r="C464" s="40"/>
      <c r="D464" s="41">
        <f t="shared" si="6"/>
        <v>0</v>
      </c>
    </row>
    <row r="465" spans="1:4" s="44" customFormat="1" ht="16.5" customHeight="1">
      <c r="A465" s="46" t="s">
        <v>259</v>
      </c>
      <c r="B465" s="43">
        <v>2824</v>
      </c>
      <c r="C465" s="40">
        <v>2160</v>
      </c>
      <c r="D465" s="41">
        <f t="shared" si="6"/>
        <v>76.48725212464589</v>
      </c>
    </row>
    <row r="466" spans="1:4" s="44" customFormat="1" ht="16.5" customHeight="1">
      <c r="A466" s="46" t="s">
        <v>260</v>
      </c>
      <c r="B466" s="43">
        <v>22</v>
      </c>
      <c r="C466" s="40">
        <v>2</v>
      </c>
      <c r="D466" s="41">
        <f t="shared" si="6"/>
        <v>9.090909090909092</v>
      </c>
    </row>
    <row r="467" spans="1:4" s="44" customFormat="1" ht="16.5" customHeight="1">
      <c r="A467" s="53" t="s">
        <v>659</v>
      </c>
      <c r="B467" s="43"/>
      <c r="C467" s="40">
        <v>106</v>
      </c>
      <c r="D467" s="41" t="e">
        <f t="shared" si="6"/>
        <v>#DIV/0!</v>
      </c>
    </row>
    <row r="468" spans="1:4" s="44" customFormat="1" ht="16.5" customHeight="1">
      <c r="A468" s="53" t="s">
        <v>660</v>
      </c>
      <c r="B468" s="43"/>
      <c r="C468" s="40">
        <v>59</v>
      </c>
      <c r="D468" s="41" t="e">
        <f t="shared" si="6"/>
        <v>#DIV/0!</v>
      </c>
    </row>
    <row r="469" spans="1:4" s="44" customFormat="1" ht="16.5" customHeight="1">
      <c r="A469" s="46" t="s">
        <v>261</v>
      </c>
      <c r="B469" s="43">
        <v>746</v>
      </c>
      <c r="C469" s="40">
        <v>279</v>
      </c>
      <c r="D469" s="41">
        <f t="shared" si="6"/>
        <v>37.39946380697051</v>
      </c>
    </row>
    <row r="470" spans="1:4" s="44" customFormat="1" ht="16.5" customHeight="1">
      <c r="A470" s="42" t="s">
        <v>262</v>
      </c>
      <c r="B470" s="43">
        <v>438</v>
      </c>
      <c r="C470" s="40">
        <v>619</v>
      </c>
      <c r="D470" s="41">
        <f t="shared" si="6"/>
        <v>141.324200913242</v>
      </c>
    </row>
    <row r="471" spans="1:4" s="44" customFormat="1" ht="16.5" customHeight="1">
      <c r="A471" s="46" t="s">
        <v>263</v>
      </c>
      <c r="B471" s="43">
        <v>438</v>
      </c>
      <c r="C471" s="40">
        <v>619</v>
      </c>
      <c r="D471" s="41">
        <f t="shared" si="6"/>
        <v>141.324200913242</v>
      </c>
    </row>
    <row r="472" spans="1:4" s="44" customFormat="1" ht="16.5" customHeight="1">
      <c r="A472" s="42" t="s">
        <v>264</v>
      </c>
      <c r="B472" s="43">
        <v>3069</v>
      </c>
      <c r="C472" s="40">
        <v>2816</v>
      </c>
      <c r="D472" s="41">
        <f t="shared" si="6"/>
        <v>91.75627240143369</v>
      </c>
    </row>
    <row r="473" spans="1:4" s="44" customFormat="1" ht="16.5" customHeight="1">
      <c r="A473" s="46" t="s">
        <v>265</v>
      </c>
      <c r="B473" s="43">
        <v>130</v>
      </c>
      <c r="C473" s="40">
        <v>50</v>
      </c>
      <c r="D473" s="41">
        <f t="shared" si="6"/>
        <v>38.46153846153847</v>
      </c>
    </row>
    <row r="474" spans="1:4" s="44" customFormat="1" ht="16.5" customHeight="1">
      <c r="A474" s="46" t="s">
        <v>266</v>
      </c>
      <c r="B474" s="43">
        <v>2939</v>
      </c>
      <c r="C474" s="40">
        <v>2766</v>
      </c>
      <c r="D474" s="41">
        <f t="shared" si="6"/>
        <v>94.1136440966315</v>
      </c>
    </row>
    <row r="475" spans="1:4" s="44" customFormat="1" ht="16.5" customHeight="1">
      <c r="A475" s="42" t="s">
        <v>267</v>
      </c>
      <c r="B475" s="43">
        <v>1973</v>
      </c>
      <c r="C475" s="40">
        <v>3946</v>
      </c>
      <c r="D475" s="41">
        <f t="shared" si="6"/>
        <v>200</v>
      </c>
    </row>
    <row r="476" spans="1:4" s="44" customFormat="1" ht="16.5" customHeight="1">
      <c r="A476" s="46" t="s">
        <v>268</v>
      </c>
      <c r="B476" s="43">
        <v>1973</v>
      </c>
      <c r="C476" s="40">
        <v>3946</v>
      </c>
      <c r="D476" s="41">
        <f t="shared" si="6"/>
        <v>200</v>
      </c>
    </row>
    <row r="477" spans="1:4" s="44" customFormat="1" ht="16.5" customHeight="1">
      <c r="A477" s="42" t="s">
        <v>269</v>
      </c>
      <c r="B477" s="43">
        <v>40</v>
      </c>
      <c r="C477" s="40">
        <v>400</v>
      </c>
      <c r="D477" s="41">
        <f t="shared" si="6"/>
        <v>1000</v>
      </c>
    </row>
    <row r="478" spans="1:4" s="44" customFormat="1" ht="16.5" customHeight="1">
      <c r="A478" s="46" t="s">
        <v>270</v>
      </c>
      <c r="B478" s="43">
        <v>40</v>
      </c>
      <c r="C478" s="40">
        <v>400</v>
      </c>
      <c r="D478" s="41">
        <f t="shared" si="6"/>
        <v>1000</v>
      </c>
    </row>
    <row r="479" spans="1:4" s="44" customFormat="1" ht="16.5" customHeight="1">
      <c r="A479" s="42" t="s">
        <v>271</v>
      </c>
      <c r="B479" s="43"/>
      <c r="C479" s="40">
        <v>1526</v>
      </c>
      <c r="D479" s="41" t="e">
        <f t="shared" si="6"/>
        <v>#DIV/0!</v>
      </c>
    </row>
    <row r="480" spans="1:4" s="44" customFormat="1" ht="16.5" customHeight="1">
      <c r="A480" s="46" t="s">
        <v>272</v>
      </c>
      <c r="B480" s="43"/>
      <c r="C480" s="40">
        <v>1526</v>
      </c>
      <c r="D480" s="41" t="e">
        <f t="shared" si="6"/>
        <v>#DIV/0!</v>
      </c>
    </row>
    <row r="481" spans="1:4" s="44" customFormat="1" ht="16.5" customHeight="1">
      <c r="A481" s="42" t="s">
        <v>273</v>
      </c>
      <c r="B481" s="43">
        <v>121124</v>
      </c>
      <c r="C481" s="40">
        <v>137933</v>
      </c>
      <c r="D481" s="41">
        <f t="shared" si="6"/>
        <v>113.87751395264357</v>
      </c>
    </row>
    <row r="482" spans="1:4" s="44" customFormat="1" ht="16.5" customHeight="1">
      <c r="A482" s="42" t="s">
        <v>274</v>
      </c>
      <c r="B482" s="43">
        <v>38314</v>
      </c>
      <c r="C482" s="40">
        <v>28041</v>
      </c>
      <c r="D482" s="41">
        <f t="shared" si="6"/>
        <v>73.18734666179463</v>
      </c>
    </row>
    <row r="483" spans="1:4" s="44" customFormat="1" ht="16.5" customHeight="1">
      <c r="A483" s="46" t="s">
        <v>24</v>
      </c>
      <c r="B483" s="43">
        <v>4897</v>
      </c>
      <c r="C483" s="40">
        <v>5470</v>
      </c>
      <c r="D483" s="41">
        <f t="shared" si="6"/>
        <v>111.70104145395139</v>
      </c>
    </row>
    <row r="484" spans="1:4" s="44" customFormat="1" ht="16.5" customHeight="1">
      <c r="A484" s="46" t="s">
        <v>25</v>
      </c>
      <c r="B484" s="43"/>
      <c r="C484" s="40"/>
      <c r="D484" s="41" t="e">
        <f t="shared" si="6"/>
        <v>#DIV/0!</v>
      </c>
    </row>
    <row r="485" spans="1:4" s="44" customFormat="1" ht="16.5" customHeight="1">
      <c r="A485" s="46" t="s">
        <v>59</v>
      </c>
      <c r="B485" s="43">
        <v>1129</v>
      </c>
      <c r="C485" s="40">
        <v>1070</v>
      </c>
      <c r="D485" s="41">
        <f t="shared" si="6"/>
        <v>94.77413640389726</v>
      </c>
    </row>
    <row r="486" spans="1:4" s="44" customFormat="1" ht="16.5" customHeight="1">
      <c r="A486" s="46" t="s">
        <v>275</v>
      </c>
      <c r="B486" s="43">
        <v>241</v>
      </c>
      <c r="C486" s="40">
        <v>393</v>
      </c>
      <c r="D486" s="41">
        <f t="shared" si="6"/>
        <v>163.07053941908714</v>
      </c>
    </row>
    <row r="487" spans="1:4" s="44" customFormat="1" ht="16.5" customHeight="1">
      <c r="A487" s="46" t="s">
        <v>276</v>
      </c>
      <c r="B487" s="43">
        <v>820</v>
      </c>
      <c r="C487" s="40">
        <v>582</v>
      </c>
      <c r="D487" s="41">
        <f t="shared" si="6"/>
        <v>70.97560975609755</v>
      </c>
    </row>
    <row r="488" spans="1:4" s="44" customFormat="1" ht="16.5" customHeight="1">
      <c r="A488" s="46" t="s">
        <v>277</v>
      </c>
      <c r="B488" s="43">
        <v>62</v>
      </c>
      <c r="C488" s="40">
        <v>351</v>
      </c>
      <c r="D488" s="41">
        <f t="shared" si="6"/>
        <v>566.1290322580645</v>
      </c>
    </row>
    <row r="489" spans="1:4" s="44" customFormat="1" ht="16.5" customHeight="1">
      <c r="A489" s="46" t="s">
        <v>278</v>
      </c>
      <c r="B489" s="43">
        <v>74</v>
      </c>
      <c r="C489" s="40">
        <v>23</v>
      </c>
      <c r="D489" s="41">
        <f t="shared" si="6"/>
        <v>31.08108108108108</v>
      </c>
    </row>
    <row r="490" spans="1:4" s="44" customFormat="1" ht="16.5" customHeight="1">
      <c r="A490" s="46" t="s">
        <v>279</v>
      </c>
      <c r="B490" s="43"/>
      <c r="C490" s="40">
        <v>5</v>
      </c>
      <c r="D490" s="41" t="e">
        <f t="shared" si="6"/>
        <v>#DIV/0!</v>
      </c>
    </row>
    <row r="491" spans="1:4" s="44" customFormat="1" ht="16.5" customHeight="1">
      <c r="A491" s="46" t="s">
        <v>532</v>
      </c>
      <c r="B491" s="43"/>
      <c r="C491" s="40">
        <v>5</v>
      </c>
      <c r="D491" s="41" t="e">
        <f t="shared" si="6"/>
        <v>#DIV/0!</v>
      </c>
    </row>
    <row r="492" spans="1:4" s="44" customFormat="1" ht="16.5" customHeight="1">
      <c r="A492" s="46" t="s">
        <v>280</v>
      </c>
      <c r="B492" s="43">
        <v>110</v>
      </c>
      <c r="C492" s="40"/>
      <c r="D492" s="41">
        <f t="shared" si="6"/>
        <v>0</v>
      </c>
    </row>
    <row r="493" spans="1:4" s="44" customFormat="1" ht="16.5" customHeight="1">
      <c r="A493" s="46" t="s">
        <v>281</v>
      </c>
      <c r="B493" s="43">
        <v>1050</v>
      </c>
      <c r="C493" s="40">
        <v>800</v>
      </c>
      <c r="D493" s="41">
        <f t="shared" si="6"/>
        <v>76.19047619047619</v>
      </c>
    </row>
    <row r="494" spans="1:4" s="44" customFormat="1" ht="16.5" customHeight="1">
      <c r="A494" s="46" t="s">
        <v>282</v>
      </c>
      <c r="B494" s="43">
        <v>100</v>
      </c>
      <c r="C494" s="40">
        <v>240</v>
      </c>
      <c r="D494" s="41">
        <f t="shared" si="6"/>
        <v>240</v>
      </c>
    </row>
    <row r="495" spans="1:4" s="44" customFormat="1" ht="16.5" customHeight="1">
      <c r="A495" s="46" t="s">
        <v>283</v>
      </c>
      <c r="B495" s="43"/>
      <c r="C495" s="40"/>
      <c r="D495" s="41" t="e">
        <f t="shared" si="6"/>
        <v>#DIV/0!</v>
      </c>
    </row>
    <row r="496" spans="1:4" s="44" customFormat="1" ht="16.5" customHeight="1">
      <c r="A496" s="46" t="s">
        <v>284</v>
      </c>
      <c r="B496" s="43">
        <v>488</v>
      </c>
      <c r="C496" s="40">
        <v>145</v>
      </c>
      <c r="D496" s="41">
        <f t="shared" si="6"/>
        <v>29.713114754098363</v>
      </c>
    </row>
    <row r="497" spans="1:4" s="44" customFormat="1" ht="16.5" customHeight="1">
      <c r="A497" s="46" t="s">
        <v>285</v>
      </c>
      <c r="B497" s="43">
        <v>966</v>
      </c>
      <c r="C497" s="40">
        <v>1837</v>
      </c>
      <c r="D497" s="41">
        <f t="shared" si="6"/>
        <v>190.1656314699793</v>
      </c>
    </row>
    <row r="498" spans="1:4" s="44" customFormat="1" ht="16.5" customHeight="1">
      <c r="A498" s="46" t="s">
        <v>397</v>
      </c>
      <c r="B498" s="43">
        <v>230</v>
      </c>
      <c r="C498" s="40">
        <v>96</v>
      </c>
      <c r="D498" s="41">
        <f t="shared" si="6"/>
        <v>41.73913043478261</v>
      </c>
    </row>
    <row r="499" spans="1:4" s="44" customFormat="1" ht="16.5" customHeight="1">
      <c r="A499" s="47" t="s">
        <v>286</v>
      </c>
      <c r="B499" s="43">
        <v>32</v>
      </c>
      <c r="C499" s="40">
        <v>32</v>
      </c>
      <c r="D499" s="41">
        <f t="shared" si="6"/>
        <v>100</v>
      </c>
    </row>
    <row r="500" spans="1:4" s="44" customFormat="1" ht="16.5" customHeight="1">
      <c r="A500" s="46" t="s">
        <v>287</v>
      </c>
      <c r="B500" s="43"/>
      <c r="C500" s="40">
        <v>50</v>
      </c>
      <c r="D500" s="41" t="e">
        <f t="shared" si="6"/>
        <v>#DIV/0!</v>
      </c>
    </row>
    <row r="501" spans="1:4" s="44" customFormat="1" ht="16.5" customHeight="1">
      <c r="A501" s="46" t="s">
        <v>288</v>
      </c>
      <c r="B501" s="43">
        <v>28115</v>
      </c>
      <c r="C501" s="40">
        <v>16942</v>
      </c>
      <c r="D501" s="41">
        <f t="shared" si="6"/>
        <v>60.259647874799924</v>
      </c>
    </row>
    <row r="502" spans="1:4" s="44" customFormat="1" ht="16.5" customHeight="1">
      <c r="A502" s="42" t="s">
        <v>841</v>
      </c>
      <c r="B502" s="43">
        <v>11965</v>
      </c>
      <c r="C502" s="40">
        <v>10378</v>
      </c>
      <c r="D502" s="41">
        <f t="shared" si="6"/>
        <v>86.73631424989553</v>
      </c>
    </row>
    <row r="503" spans="1:4" s="44" customFormat="1" ht="16.5" customHeight="1">
      <c r="A503" s="46" t="s">
        <v>24</v>
      </c>
      <c r="B503" s="43">
        <v>2975</v>
      </c>
      <c r="C503" s="40">
        <v>2362</v>
      </c>
      <c r="D503" s="41">
        <f t="shared" si="6"/>
        <v>79.39495798319328</v>
      </c>
    </row>
    <row r="504" spans="1:4" s="44" customFormat="1" ht="16.5" customHeight="1">
      <c r="A504" s="46" t="s">
        <v>25</v>
      </c>
      <c r="B504" s="43"/>
      <c r="C504" s="40">
        <v>339</v>
      </c>
      <c r="D504" s="41" t="e">
        <f t="shared" si="6"/>
        <v>#DIV/0!</v>
      </c>
    </row>
    <row r="505" spans="1:4" s="44" customFormat="1" ht="16.5" customHeight="1">
      <c r="A505" s="46" t="s">
        <v>289</v>
      </c>
      <c r="B505" s="43">
        <v>1068</v>
      </c>
      <c r="C505" s="40">
        <v>1788</v>
      </c>
      <c r="D505" s="41">
        <f t="shared" si="6"/>
        <v>167.41573033707866</v>
      </c>
    </row>
    <row r="506" spans="1:4" s="44" customFormat="1" ht="16.5" customHeight="1">
      <c r="A506" s="51" t="s">
        <v>842</v>
      </c>
      <c r="B506" s="43"/>
      <c r="C506" s="40">
        <v>35</v>
      </c>
      <c r="D506" s="41" t="e">
        <f t="shared" si="6"/>
        <v>#DIV/0!</v>
      </c>
    </row>
    <row r="507" spans="1:4" s="44" customFormat="1" ht="16.5" customHeight="1">
      <c r="A507" s="51" t="s">
        <v>843</v>
      </c>
      <c r="B507" s="43">
        <v>10</v>
      </c>
      <c r="C507" s="40"/>
      <c r="D507" s="41"/>
    </row>
    <row r="508" spans="1:4" s="44" customFormat="1" ht="16.5" customHeight="1">
      <c r="A508" s="46" t="s">
        <v>290</v>
      </c>
      <c r="B508" s="43">
        <v>367</v>
      </c>
      <c r="C508" s="40">
        <v>351</v>
      </c>
      <c r="D508" s="41">
        <f t="shared" si="6"/>
        <v>95.64032697547684</v>
      </c>
    </row>
    <row r="509" spans="1:4" s="44" customFormat="1" ht="16.5" customHeight="1">
      <c r="A509" s="46" t="s">
        <v>291</v>
      </c>
      <c r="B509" s="43">
        <v>1576</v>
      </c>
      <c r="C509" s="40">
        <v>1617</v>
      </c>
      <c r="D509" s="41">
        <f t="shared" si="6"/>
        <v>102.6015228426396</v>
      </c>
    </row>
    <row r="510" spans="1:4" s="44" customFormat="1" ht="16.5" customHeight="1">
      <c r="A510" s="46" t="s">
        <v>533</v>
      </c>
      <c r="B510" s="43"/>
      <c r="C510" s="40">
        <v>38</v>
      </c>
      <c r="D510" s="41" t="e">
        <f t="shared" si="6"/>
        <v>#DIV/0!</v>
      </c>
    </row>
    <row r="511" spans="1:4" s="44" customFormat="1" ht="16.5" customHeight="1">
      <c r="A511" s="46" t="s">
        <v>292</v>
      </c>
      <c r="B511" s="43">
        <v>15</v>
      </c>
      <c r="C511" s="40">
        <v>23</v>
      </c>
      <c r="D511" s="41">
        <f t="shared" si="6"/>
        <v>153.33333333333334</v>
      </c>
    </row>
    <row r="512" spans="1:4" s="44" customFormat="1" ht="16.5" customHeight="1">
      <c r="A512" s="46" t="s">
        <v>293</v>
      </c>
      <c r="B512" s="43"/>
      <c r="C512" s="40">
        <v>120</v>
      </c>
      <c r="D512" s="41" t="e">
        <f t="shared" si="6"/>
        <v>#DIV/0!</v>
      </c>
    </row>
    <row r="513" spans="1:4" s="44" customFormat="1" ht="16.5" customHeight="1">
      <c r="A513" s="46" t="s">
        <v>294</v>
      </c>
      <c r="B513" s="43"/>
      <c r="C513" s="40">
        <v>69</v>
      </c>
      <c r="D513" s="41" t="e">
        <f t="shared" si="6"/>
        <v>#DIV/0!</v>
      </c>
    </row>
    <row r="514" spans="1:4" s="44" customFormat="1" ht="16.5" customHeight="1">
      <c r="A514" s="51" t="s">
        <v>844</v>
      </c>
      <c r="B514" s="43">
        <v>41</v>
      </c>
      <c r="C514" s="40"/>
      <c r="D514" s="41">
        <f t="shared" si="6"/>
        <v>0</v>
      </c>
    </row>
    <row r="515" spans="1:4" s="44" customFormat="1" ht="16.5" customHeight="1">
      <c r="A515" s="51" t="s">
        <v>845</v>
      </c>
      <c r="B515" s="43">
        <v>66</v>
      </c>
      <c r="C515" s="40"/>
      <c r="D515" s="41">
        <f t="shared" si="6"/>
        <v>0</v>
      </c>
    </row>
    <row r="516" spans="1:4" s="44" customFormat="1" ht="16.5" customHeight="1">
      <c r="A516" s="46" t="s">
        <v>295</v>
      </c>
      <c r="B516" s="43"/>
      <c r="C516" s="40">
        <v>74</v>
      </c>
      <c r="D516" s="41" t="e">
        <f t="shared" si="6"/>
        <v>#DIV/0!</v>
      </c>
    </row>
    <row r="517" spans="1:4" s="44" customFormat="1" ht="16.5" customHeight="1">
      <c r="A517" s="46" t="s">
        <v>296</v>
      </c>
      <c r="B517" s="43"/>
      <c r="C517" s="40">
        <v>90</v>
      </c>
      <c r="D517" s="41" t="e">
        <f t="shared" si="6"/>
        <v>#DIV/0!</v>
      </c>
    </row>
    <row r="518" spans="1:4" s="44" customFormat="1" ht="16.5" customHeight="1">
      <c r="A518" s="51" t="s">
        <v>846</v>
      </c>
      <c r="B518" s="43">
        <v>5847</v>
      </c>
      <c r="C518" s="40">
        <v>3472</v>
      </c>
      <c r="D518" s="41">
        <f t="shared" si="6"/>
        <v>59.38087908329057</v>
      </c>
    </row>
    <row r="519" spans="1:4" s="44" customFormat="1" ht="16.5" customHeight="1">
      <c r="A519" s="42" t="s">
        <v>297</v>
      </c>
      <c r="B519" s="43">
        <v>19493</v>
      </c>
      <c r="C519" s="40">
        <v>19183</v>
      </c>
      <c r="D519" s="41">
        <f t="shared" si="6"/>
        <v>98.4096855281383</v>
      </c>
    </row>
    <row r="520" spans="1:4" s="44" customFormat="1" ht="16.5" customHeight="1">
      <c r="A520" s="46" t="s">
        <v>24</v>
      </c>
      <c r="B520" s="43">
        <v>2239</v>
      </c>
      <c r="C520" s="40">
        <v>1893</v>
      </c>
      <c r="D520" s="41">
        <f aca="true" t="shared" si="7" ref="D520:D585">C520/B520*100</f>
        <v>84.54667262170612</v>
      </c>
    </row>
    <row r="521" spans="1:4" s="44" customFormat="1" ht="16.5" customHeight="1">
      <c r="A521" s="51" t="s">
        <v>847</v>
      </c>
      <c r="B521" s="43">
        <v>50</v>
      </c>
      <c r="C521" s="40"/>
      <c r="D521" s="41">
        <f t="shared" si="7"/>
        <v>0</v>
      </c>
    </row>
    <row r="522" spans="1:4" s="44" customFormat="1" ht="16.5" customHeight="1">
      <c r="A522" s="46" t="s">
        <v>298</v>
      </c>
      <c r="B522" s="43">
        <v>2694</v>
      </c>
      <c r="C522" s="40">
        <v>7921</v>
      </c>
      <c r="D522" s="41">
        <f t="shared" si="7"/>
        <v>294.02375649591687</v>
      </c>
    </row>
    <row r="523" spans="1:4" s="44" customFormat="1" ht="16.5" customHeight="1">
      <c r="A523" s="46" t="s">
        <v>299</v>
      </c>
      <c r="B523" s="43">
        <v>1590</v>
      </c>
      <c r="C523" s="40">
        <v>280</v>
      </c>
      <c r="D523" s="41">
        <f t="shared" si="7"/>
        <v>17.61006289308176</v>
      </c>
    </row>
    <row r="524" spans="1:4" s="44" customFormat="1" ht="16.5" customHeight="1">
      <c r="A524" s="51" t="s">
        <v>848</v>
      </c>
      <c r="B524" s="43">
        <v>130</v>
      </c>
      <c r="C524" s="40"/>
      <c r="D524" s="41">
        <f t="shared" si="7"/>
        <v>0</v>
      </c>
    </row>
    <row r="525" spans="1:4" s="44" customFormat="1" ht="16.5" customHeight="1">
      <c r="A525" s="46" t="s">
        <v>300</v>
      </c>
      <c r="B525" s="43">
        <v>131</v>
      </c>
      <c r="C525" s="40">
        <v>831</v>
      </c>
      <c r="D525" s="41">
        <f t="shared" si="7"/>
        <v>634.3511450381679</v>
      </c>
    </row>
    <row r="526" spans="1:4" s="44" customFormat="1" ht="16.5" customHeight="1">
      <c r="A526" s="46" t="s">
        <v>534</v>
      </c>
      <c r="B526" s="43">
        <v>30</v>
      </c>
      <c r="C526" s="40">
        <v>40</v>
      </c>
      <c r="D526" s="41">
        <f t="shared" si="7"/>
        <v>133.33333333333331</v>
      </c>
    </row>
    <row r="527" spans="1:4" s="44" customFormat="1" ht="16.5" customHeight="1">
      <c r="A527" s="53" t="s">
        <v>661</v>
      </c>
      <c r="B527" s="43">
        <v>200</v>
      </c>
      <c r="C527" s="40">
        <v>134</v>
      </c>
      <c r="D527" s="41">
        <f t="shared" si="7"/>
        <v>67</v>
      </c>
    </row>
    <row r="528" spans="1:4" s="44" customFormat="1" ht="16.5" customHeight="1">
      <c r="A528" s="46" t="s">
        <v>301</v>
      </c>
      <c r="B528" s="43">
        <v>240</v>
      </c>
      <c r="C528" s="40">
        <v>114</v>
      </c>
      <c r="D528" s="41">
        <f t="shared" si="7"/>
        <v>47.5</v>
      </c>
    </row>
    <row r="529" spans="1:4" s="44" customFormat="1" ht="16.5" customHeight="1">
      <c r="A529" s="51" t="s">
        <v>849</v>
      </c>
      <c r="B529" s="43">
        <v>50</v>
      </c>
      <c r="C529" s="40"/>
      <c r="D529" s="41">
        <f>C529/B529*100</f>
        <v>0</v>
      </c>
    </row>
    <row r="530" spans="1:4" s="44" customFormat="1" ht="16.5" customHeight="1">
      <c r="A530" s="46" t="s">
        <v>398</v>
      </c>
      <c r="B530" s="43">
        <v>6073</v>
      </c>
      <c r="C530" s="40">
        <v>1275</v>
      </c>
      <c r="D530" s="41">
        <f t="shared" si="7"/>
        <v>20.994566112300344</v>
      </c>
    </row>
    <row r="531" spans="1:4" s="44" customFormat="1" ht="16.5" customHeight="1">
      <c r="A531" s="46" t="s">
        <v>850</v>
      </c>
      <c r="B531" s="43">
        <v>635</v>
      </c>
      <c r="C531" s="40"/>
      <c r="D531" s="41"/>
    </row>
    <row r="532" spans="1:4" s="44" customFormat="1" ht="16.5" customHeight="1">
      <c r="A532" s="49" t="s">
        <v>662</v>
      </c>
      <c r="B532" s="43">
        <v>46</v>
      </c>
      <c r="C532" s="40">
        <v>56</v>
      </c>
      <c r="D532" s="41">
        <f t="shared" si="7"/>
        <v>121.73913043478262</v>
      </c>
    </row>
    <row r="533" spans="1:4" s="44" customFormat="1" ht="16.5" customHeight="1">
      <c r="A533" s="46" t="s">
        <v>302</v>
      </c>
      <c r="B533" s="43">
        <v>2607</v>
      </c>
      <c r="C533" s="40">
        <v>3752</v>
      </c>
      <c r="D533" s="41">
        <f t="shared" si="7"/>
        <v>143.92021480629074</v>
      </c>
    </row>
    <row r="534" spans="1:4" s="44" customFormat="1" ht="16.5" customHeight="1">
      <c r="A534" s="46" t="s">
        <v>303</v>
      </c>
      <c r="B534" s="43">
        <v>2778</v>
      </c>
      <c r="C534" s="40">
        <v>2887</v>
      </c>
      <c r="D534" s="41">
        <f t="shared" si="7"/>
        <v>103.9236861051116</v>
      </c>
    </row>
    <row r="535" spans="1:4" s="44" customFormat="1" ht="16.5" customHeight="1">
      <c r="A535" s="42" t="s">
        <v>304</v>
      </c>
      <c r="B535" s="43">
        <v>32487</v>
      </c>
      <c r="C535" s="40">
        <v>60633</v>
      </c>
      <c r="D535" s="41">
        <f t="shared" si="7"/>
        <v>186.63773201588327</v>
      </c>
    </row>
    <row r="536" spans="1:4" s="44" customFormat="1" ht="16.5" customHeight="1">
      <c r="A536" s="46" t="s">
        <v>24</v>
      </c>
      <c r="B536" s="43">
        <v>219</v>
      </c>
      <c r="C536" s="40">
        <v>156</v>
      </c>
      <c r="D536" s="41">
        <f t="shared" si="7"/>
        <v>71.23287671232876</v>
      </c>
    </row>
    <row r="537" spans="1:4" s="44" customFormat="1" ht="16.5" customHeight="1">
      <c r="A537" s="46" t="s">
        <v>25</v>
      </c>
      <c r="B537" s="43">
        <v>530</v>
      </c>
      <c r="C537" s="40">
        <v>10</v>
      </c>
      <c r="D537" s="41">
        <f t="shared" si="7"/>
        <v>1.8867924528301887</v>
      </c>
    </row>
    <row r="538" spans="1:4" s="44" customFormat="1" ht="16.5" customHeight="1">
      <c r="A538" s="46" t="s">
        <v>305</v>
      </c>
      <c r="B538" s="43">
        <v>12520</v>
      </c>
      <c r="C538" s="40">
        <v>46124</v>
      </c>
      <c r="D538" s="41">
        <f t="shared" si="7"/>
        <v>368.40255591054313</v>
      </c>
    </row>
    <row r="539" spans="1:4" s="44" customFormat="1" ht="16.5" customHeight="1">
      <c r="A539" s="46" t="s">
        <v>306</v>
      </c>
      <c r="B539" s="43">
        <v>8386</v>
      </c>
      <c r="C539" s="40">
        <v>2205</v>
      </c>
      <c r="D539" s="41">
        <f t="shared" si="7"/>
        <v>26.293823038397328</v>
      </c>
    </row>
    <row r="540" spans="1:4" s="44" customFormat="1" ht="16.5" customHeight="1">
      <c r="A540" s="46" t="s">
        <v>307</v>
      </c>
      <c r="B540" s="43"/>
      <c r="C540" s="40"/>
      <c r="D540" s="41" t="e">
        <f t="shared" si="7"/>
        <v>#DIV/0!</v>
      </c>
    </row>
    <row r="541" spans="1:4" s="44" customFormat="1" ht="16.5" customHeight="1">
      <c r="A541" s="46" t="s">
        <v>308</v>
      </c>
      <c r="B541" s="43"/>
      <c r="C541" s="40">
        <v>100</v>
      </c>
      <c r="D541" s="41" t="e">
        <f t="shared" si="7"/>
        <v>#DIV/0!</v>
      </c>
    </row>
    <row r="542" spans="1:4" s="44" customFormat="1" ht="16.5" customHeight="1">
      <c r="A542" s="46" t="s">
        <v>309</v>
      </c>
      <c r="B542" s="43">
        <v>10832</v>
      </c>
      <c r="C542" s="40">
        <v>12038</v>
      </c>
      <c r="D542" s="41">
        <f t="shared" si="7"/>
        <v>111.13367799113738</v>
      </c>
    </row>
    <row r="543" spans="1:4" s="44" customFormat="1" ht="16.5" customHeight="1">
      <c r="A543" s="42" t="s">
        <v>310</v>
      </c>
      <c r="B543" s="43">
        <v>213</v>
      </c>
      <c r="C543" s="40">
        <v>4289</v>
      </c>
      <c r="D543" s="41">
        <f t="shared" si="7"/>
        <v>2013.6150234741783</v>
      </c>
    </row>
    <row r="544" spans="1:4" s="44" customFormat="1" ht="16.5" customHeight="1">
      <c r="A544" s="46" t="s">
        <v>141</v>
      </c>
      <c r="B544" s="43">
        <v>176</v>
      </c>
      <c r="C544" s="40">
        <v>186</v>
      </c>
      <c r="D544" s="41">
        <f t="shared" si="7"/>
        <v>105.68181818181819</v>
      </c>
    </row>
    <row r="545" spans="1:4" s="44" customFormat="1" ht="16.5" customHeight="1">
      <c r="A545" s="46" t="s">
        <v>311</v>
      </c>
      <c r="B545" s="43"/>
      <c r="C545" s="40">
        <v>4031</v>
      </c>
      <c r="D545" s="41" t="e">
        <f t="shared" si="7"/>
        <v>#DIV/0!</v>
      </c>
    </row>
    <row r="546" spans="1:4" s="44" customFormat="1" ht="16.5" customHeight="1">
      <c r="A546" s="46" t="s">
        <v>312</v>
      </c>
      <c r="B546" s="43"/>
      <c r="C546" s="40"/>
      <c r="D546" s="41" t="e">
        <f t="shared" si="7"/>
        <v>#DIV/0!</v>
      </c>
    </row>
    <row r="547" spans="1:4" s="44" customFormat="1" ht="16.5" customHeight="1">
      <c r="A547" s="46" t="s">
        <v>313</v>
      </c>
      <c r="B547" s="43">
        <v>37</v>
      </c>
      <c r="C547" s="40">
        <v>72</v>
      </c>
      <c r="D547" s="41">
        <f t="shared" si="7"/>
        <v>194.5945945945946</v>
      </c>
    </row>
    <row r="548" spans="1:4" s="44" customFormat="1" ht="16.5" customHeight="1">
      <c r="A548" s="42" t="s">
        <v>314</v>
      </c>
      <c r="B548" s="43">
        <v>14316</v>
      </c>
      <c r="C548" s="40">
        <v>10415</v>
      </c>
      <c r="D548" s="41">
        <f t="shared" si="7"/>
        <v>72.75076837105337</v>
      </c>
    </row>
    <row r="549" spans="1:4" s="44" customFormat="1" ht="16.5" customHeight="1">
      <c r="A549" s="46" t="s">
        <v>315</v>
      </c>
      <c r="B549" s="43">
        <v>60</v>
      </c>
      <c r="C549" s="40">
        <v>85</v>
      </c>
      <c r="D549" s="41">
        <f t="shared" si="7"/>
        <v>141.66666666666669</v>
      </c>
    </row>
    <row r="550" spans="1:4" s="44" customFormat="1" ht="16.5" customHeight="1">
      <c r="A550" s="46" t="s">
        <v>316</v>
      </c>
      <c r="B550" s="43">
        <v>11200</v>
      </c>
      <c r="C550" s="40">
        <v>10038</v>
      </c>
      <c r="D550" s="41">
        <f t="shared" si="7"/>
        <v>89.625</v>
      </c>
    </row>
    <row r="551" spans="1:4" s="44" customFormat="1" ht="16.5" customHeight="1">
      <c r="A551" s="46" t="s">
        <v>317</v>
      </c>
      <c r="B551" s="43">
        <v>650</v>
      </c>
      <c r="C551" s="40">
        <v>292</v>
      </c>
      <c r="D551" s="41">
        <f t="shared" si="7"/>
        <v>44.92307692307692</v>
      </c>
    </row>
    <row r="552" spans="1:4" s="44" customFormat="1" ht="16.5" customHeight="1">
      <c r="A552" s="46" t="s">
        <v>851</v>
      </c>
      <c r="B552" s="43">
        <v>2406</v>
      </c>
      <c r="C552" s="40"/>
      <c r="D552" s="41"/>
    </row>
    <row r="553" spans="1:4" s="44" customFormat="1" ht="16.5" customHeight="1">
      <c r="A553" s="42" t="s">
        <v>318</v>
      </c>
      <c r="B553" s="43">
        <v>3896</v>
      </c>
      <c r="C553" s="40">
        <v>3227</v>
      </c>
      <c r="D553" s="41">
        <f t="shared" si="7"/>
        <v>82.82854209445586</v>
      </c>
    </row>
    <row r="554" spans="1:4" s="44" customFormat="1" ht="16.5" customHeight="1">
      <c r="A554" s="53" t="s">
        <v>663</v>
      </c>
      <c r="B554" s="43"/>
      <c r="C554" s="40">
        <v>20</v>
      </c>
      <c r="D554" s="41" t="e">
        <f t="shared" si="7"/>
        <v>#DIV/0!</v>
      </c>
    </row>
    <row r="555" spans="1:4" s="44" customFormat="1" ht="16.5" customHeight="1">
      <c r="A555" s="46" t="s">
        <v>319</v>
      </c>
      <c r="B555" s="43">
        <v>173</v>
      </c>
      <c r="C555" s="40"/>
      <c r="D555" s="41">
        <f t="shared" si="7"/>
        <v>0</v>
      </c>
    </row>
    <row r="556" spans="1:4" s="44" customFormat="1" ht="16.5" customHeight="1">
      <c r="A556" s="46" t="s">
        <v>320</v>
      </c>
      <c r="B556" s="43">
        <v>3406</v>
      </c>
      <c r="C556" s="40">
        <v>2688</v>
      </c>
      <c r="D556" s="41">
        <f t="shared" si="7"/>
        <v>78.91955372871404</v>
      </c>
    </row>
    <row r="557" spans="1:4" ht="14.25">
      <c r="A557" s="46" t="s">
        <v>535</v>
      </c>
      <c r="B557" s="43">
        <v>263</v>
      </c>
      <c r="C557" s="40">
        <v>519</v>
      </c>
      <c r="D557" s="41">
        <f t="shared" si="7"/>
        <v>197.3384030418251</v>
      </c>
    </row>
    <row r="558" spans="1:4" ht="14.25">
      <c r="A558" s="46" t="s">
        <v>321</v>
      </c>
      <c r="B558" s="43">
        <v>54</v>
      </c>
      <c r="C558" s="40"/>
      <c r="D558" s="41">
        <f t="shared" si="7"/>
        <v>0</v>
      </c>
    </row>
    <row r="559" spans="1:4" ht="14.25">
      <c r="A559" s="42" t="s">
        <v>322</v>
      </c>
      <c r="B559" s="43"/>
      <c r="C559" s="40">
        <v>11</v>
      </c>
      <c r="D559" s="41" t="e">
        <f t="shared" si="7"/>
        <v>#DIV/0!</v>
      </c>
    </row>
    <row r="560" spans="1:4" ht="14.25">
      <c r="A560" s="46" t="s">
        <v>536</v>
      </c>
      <c r="B560" s="43"/>
      <c r="C560" s="40">
        <v>11</v>
      </c>
      <c r="D560" s="41" t="e">
        <f t="shared" si="7"/>
        <v>#DIV/0!</v>
      </c>
    </row>
    <row r="561" spans="1:4" ht="14.25">
      <c r="A561" s="42" t="s">
        <v>323</v>
      </c>
      <c r="B561" s="43">
        <v>440</v>
      </c>
      <c r="C561" s="40">
        <v>1756</v>
      </c>
      <c r="D561" s="41">
        <f t="shared" si="7"/>
        <v>399.09090909090907</v>
      </c>
    </row>
    <row r="562" spans="1:4" ht="14.25">
      <c r="A562" s="46" t="s">
        <v>324</v>
      </c>
      <c r="B562" s="43">
        <v>440</v>
      </c>
      <c r="C562" s="40">
        <v>1756</v>
      </c>
      <c r="D562" s="41">
        <f t="shared" si="7"/>
        <v>399.09090909090907</v>
      </c>
    </row>
    <row r="563" spans="1:4" ht="14.25">
      <c r="A563" s="42" t="s">
        <v>325</v>
      </c>
      <c r="B563" s="43">
        <v>24165</v>
      </c>
      <c r="C563" s="40">
        <v>24732</v>
      </c>
      <c r="D563" s="41">
        <f t="shared" si="7"/>
        <v>102.3463687150838</v>
      </c>
    </row>
    <row r="564" spans="1:4" ht="14.25">
      <c r="A564" s="42" t="s">
        <v>326</v>
      </c>
      <c r="B564" s="43">
        <v>20767</v>
      </c>
      <c r="C564" s="40">
        <v>10123</v>
      </c>
      <c r="D564" s="41">
        <f t="shared" si="7"/>
        <v>48.745606009534356</v>
      </c>
    </row>
    <row r="565" spans="1:4" ht="14.25">
      <c r="A565" s="46" t="s">
        <v>24</v>
      </c>
      <c r="B565" s="43">
        <v>237</v>
      </c>
      <c r="C565" s="40">
        <v>230</v>
      </c>
      <c r="D565" s="41">
        <f t="shared" si="7"/>
        <v>97.0464135021097</v>
      </c>
    </row>
    <row r="566" spans="1:4" ht="14.25">
      <c r="A566" s="47" t="s">
        <v>25</v>
      </c>
      <c r="B566" s="43">
        <v>40</v>
      </c>
      <c r="C566" s="40"/>
      <c r="D566" s="41">
        <f t="shared" si="7"/>
        <v>0</v>
      </c>
    </row>
    <row r="567" spans="1:4" ht="14.25">
      <c r="A567" s="46" t="s">
        <v>537</v>
      </c>
      <c r="B567" s="43">
        <v>9193</v>
      </c>
      <c r="C567" s="40">
        <v>1300</v>
      </c>
      <c r="D567" s="41">
        <f t="shared" si="7"/>
        <v>14.141194387033613</v>
      </c>
    </row>
    <row r="568" spans="1:4" ht="14.25">
      <c r="A568" s="46" t="s">
        <v>327</v>
      </c>
      <c r="B568" s="43">
        <v>3895</v>
      </c>
      <c r="C568" s="40">
        <v>2860</v>
      </c>
      <c r="D568" s="41">
        <f t="shared" si="7"/>
        <v>73.42747111681643</v>
      </c>
    </row>
    <row r="569" spans="1:4" ht="14.25">
      <c r="A569" s="46" t="s">
        <v>328</v>
      </c>
      <c r="B569" s="43">
        <v>44</v>
      </c>
      <c r="C569" s="40">
        <v>54</v>
      </c>
      <c r="D569" s="41">
        <f t="shared" si="7"/>
        <v>122.72727272727273</v>
      </c>
    </row>
    <row r="570" spans="1:4" ht="14.25">
      <c r="A570" s="46" t="s">
        <v>329</v>
      </c>
      <c r="B570" s="43">
        <v>2576</v>
      </c>
      <c r="C570" s="40">
        <v>2259</v>
      </c>
      <c r="D570" s="41">
        <f t="shared" si="7"/>
        <v>87.69409937888199</v>
      </c>
    </row>
    <row r="571" spans="1:4" ht="14.25">
      <c r="A571" s="53" t="s">
        <v>664</v>
      </c>
      <c r="B571" s="43"/>
      <c r="C571" s="40">
        <v>498</v>
      </c>
      <c r="D571" s="41" t="e">
        <f t="shared" si="7"/>
        <v>#DIV/0!</v>
      </c>
    </row>
    <row r="572" spans="1:4" ht="14.25">
      <c r="A572" s="46" t="s">
        <v>330</v>
      </c>
      <c r="B572" s="43">
        <v>154</v>
      </c>
      <c r="C572" s="40">
        <v>447</v>
      </c>
      <c r="D572" s="41">
        <f t="shared" si="7"/>
        <v>290.2597402597403</v>
      </c>
    </row>
    <row r="573" spans="1:4" ht="14.25">
      <c r="A573" s="47" t="s">
        <v>331</v>
      </c>
      <c r="B573" s="43"/>
      <c r="C573" s="40"/>
      <c r="D573" s="41" t="e">
        <f t="shared" si="7"/>
        <v>#DIV/0!</v>
      </c>
    </row>
    <row r="574" spans="1:4" ht="14.25">
      <c r="A574" s="46" t="s">
        <v>332</v>
      </c>
      <c r="B574" s="43">
        <v>4628</v>
      </c>
      <c r="C574" s="40">
        <v>2475</v>
      </c>
      <c r="D574" s="41">
        <f t="shared" si="7"/>
        <v>53.478824546240276</v>
      </c>
    </row>
    <row r="575" spans="1:4" ht="14.25">
      <c r="A575" s="42" t="s">
        <v>333</v>
      </c>
      <c r="B575" s="43">
        <v>3147</v>
      </c>
      <c r="C575" s="40">
        <v>3214</v>
      </c>
      <c r="D575" s="41">
        <f t="shared" si="7"/>
        <v>102.12901175722911</v>
      </c>
    </row>
    <row r="576" spans="1:4" ht="14.25">
      <c r="A576" s="46" t="s">
        <v>334</v>
      </c>
      <c r="B576" s="43">
        <v>505</v>
      </c>
      <c r="C576" s="40">
        <v>487</v>
      </c>
      <c r="D576" s="41">
        <f t="shared" si="7"/>
        <v>96.43564356435644</v>
      </c>
    </row>
    <row r="577" spans="1:4" ht="14.25">
      <c r="A577" s="46" t="s">
        <v>335</v>
      </c>
      <c r="B577" s="43">
        <v>1247</v>
      </c>
      <c r="C577" s="40">
        <v>1313</v>
      </c>
      <c r="D577" s="41">
        <f t="shared" si="7"/>
        <v>105.29270248596632</v>
      </c>
    </row>
    <row r="578" spans="1:4" ht="14.25">
      <c r="A578" s="46" t="s">
        <v>336</v>
      </c>
      <c r="B578" s="43">
        <v>196</v>
      </c>
      <c r="C578" s="40">
        <v>228</v>
      </c>
      <c r="D578" s="41">
        <f t="shared" si="7"/>
        <v>116.3265306122449</v>
      </c>
    </row>
    <row r="579" spans="1:4" ht="14.25">
      <c r="A579" s="46" t="s">
        <v>538</v>
      </c>
      <c r="B579" s="43">
        <v>1199</v>
      </c>
      <c r="C579" s="40">
        <v>1186</v>
      </c>
      <c r="D579" s="41">
        <f t="shared" si="7"/>
        <v>98.91576313594662</v>
      </c>
    </row>
    <row r="580" spans="1:4" ht="14.25">
      <c r="A580" s="54" t="s">
        <v>399</v>
      </c>
      <c r="B580" s="43">
        <v>251</v>
      </c>
      <c r="C580" s="40">
        <v>11395</v>
      </c>
      <c r="D580" s="41">
        <f t="shared" si="7"/>
        <v>4539.840637450199</v>
      </c>
    </row>
    <row r="581" spans="1:4" ht="14.25">
      <c r="A581" s="49" t="s">
        <v>665</v>
      </c>
      <c r="B581" s="43">
        <v>251</v>
      </c>
      <c r="C581" s="40">
        <v>6398</v>
      </c>
      <c r="D581" s="41">
        <f t="shared" si="7"/>
        <v>2549.003984063745</v>
      </c>
    </row>
    <row r="582" spans="1:4" ht="14.25">
      <c r="A582" s="47" t="s">
        <v>400</v>
      </c>
      <c r="B582" s="43"/>
      <c r="C582" s="40">
        <v>3785</v>
      </c>
      <c r="D582" s="41" t="e">
        <f t="shared" si="7"/>
        <v>#DIV/0!</v>
      </c>
    </row>
    <row r="583" spans="1:4" ht="14.25">
      <c r="A583" s="49" t="s">
        <v>666</v>
      </c>
      <c r="B583" s="43"/>
      <c r="C583" s="40">
        <v>1212</v>
      </c>
      <c r="D583" s="41" t="e">
        <f t="shared" si="7"/>
        <v>#DIV/0!</v>
      </c>
    </row>
    <row r="584" spans="1:4" ht="14.25">
      <c r="A584" s="42" t="s">
        <v>337</v>
      </c>
      <c r="B584" s="43">
        <v>2232</v>
      </c>
      <c r="C584" s="40">
        <v>6516</v>
      </c>
      <c r="D584" s="41">
        <f t="shared" si="7"/>
        <v>291.93548387096774</v>
      </c>
    </row>
    <row r="585" spans="1:4" ht="14.25">
      <c r="A585" s="42" t="s">
        <v>338</v>
      </c>
      <c r="B585" s="43">
        <v>577</v>
      </c>
      <c r="C585" s="40">
        <v>4068</v>
      </c>
      <c r="D585" s="41">
        <f t="shared" si="7"/>
        <v>705.0259965337955</v>
      </c>
    </row>
    <row r="586" spans="1:4" ht="14.25">
      <c r="A586" s="46" t="s">
        <v>24</v>
      </c>
      <c r="B586" s="43">
        <v>508</v>
      </c>
      <c r="C586" s="40">
        <v>47</v>
      </c>
      <c r="D586" s="41">
        <f aca="true" t="shared" si="8" ref="D586:D654">C586/B586*100</f>
        <v>9.251968503937007</v>
      </c>
    </row>
    <row r="587" spans="1:4" ht="14.25">
      <c r="A587" s="46" t="s">
        <v>339</v>
      </c>
      <c r="B587" s="43">
        <v>69</v>
      </c>
      <c r="C587" s="40">
        <v>4021</v>
      </c>
      <c r="D587" s="41">
        <f t="shared" si="8"/>
        <v>5827.536231884058</v>
      </c>
    </row>
    <row r="588" spans="1:4" ht="14.25">
      <c r="A588" s="42" t="s">
        <v>340</v>
      </c>
      <c r="B588" s="43">
        <v>1184</v>
      </c>
      <c r="C588" s="40">
        <v>1049</v>
      </c>
      <c r="D588" s="41">
        <f t="shared" si="8"/>
        <v>88.59797297297297</v>
      </c>
    </row>
    <row r="589" spans="1:4" ht="14.25">
      <c r="A589" s="46" t="s">
        <v>24</v>
      </c>
      <c r="B589" s="43">
        <v>992</v>
      </c>
      <c r="C589" s="40">
        <v>862</v>
      </c>
      <c r="D589" s="41">
        <f t="shared" si="8"/>
        <v>86.89516129032258</v>
      </c>
    </row>
    <row r="590" spans="1:4" ht="14.25">
      <c r="A590" s="46" t="s">
        <v>25</v>
      </c>
      <c r="B590" s="43"/>
      <c r="C590" s="40"/>
      <c r="D590" s="41" t="e">
        <f t="shared" si="8"/>
        <v>#DIV/0!</v>
      </c>
    </row>
    <row r="591" spans="1:4" ht="14.25">
      <c r="A591" s="46" t="s">
        <v>341</v>
      </c>
      <c r="B591" s="43">
        <v>192</v>
      </c>
      <c r="C591" s="40">
        <v>187</v>
      </c>
      <c r="D591" s="41">
        <f t="shared" si="8"/>
        <v>97.39583333333334</v>
      </c>
    </row>
    <row r="592" spans="1:4" ht="14.25">
      <c r="A592" s="42" t="s">
        <v>539</v>
      </c>
      <c r="B592" s="43">
        <v>398</v>
      </c>
      <c r="C592" s="40"/>
      <c r="D592" s="41">
        <f t="shared" si="8"/>
        <v>0</v>
      </c>
    </row>
    <row r="593" spans="1:4" ht="14.25">
      <c r="A593" s="46" t="s">
        <v>24</v>
      </c>
      <c r="B593" s="43">
        <v>398</v>
      </c>
      <c r="C593" s="40"/>
      <c r="D593" s="41">
        <f t="shared" si="8"/>
        <v>0</v>
      </c>
    </row>
    <row r="594" spans="1:4" ht="19.5" customHeight="1">
      <c r="A594" s="46" t="s">
        <v>25</v>
      </c>
      <c r="B594" s="43"/>
      <c r="C594" s="40"/>
      <c r="D594" s="41" t="e">
        <f t="shared" si="8"/>
        <v>#DIV/0!</v>
      </c>
    </row>
    <row r="595" spans="1:4" ht="14.25">
      <c r="A595" s="42" t="s">
        <v>342</v>
      </c>
      <c r="B595" s="43">
        <v>20</v>
      </c>
      <c r="C595" s="40">
        <v>3</v>
      </c>
      <c r="D595" s="41">
        <f t="shared" si="8"/>
        <v>15</v>
      </c>
    </row>
    <row r="596" spans="1:4" ht="14.25">
      <c r="A596" s="46" t="s">
        <v>343</v>
      </c>
      <c r="B596" s="43"/>
      <c r="C596" s="40"/>
      <c r="D596" s="41" t="e">
        <f t="shared" si="8"/>
        <v>#DIV/0!</v>
      </c>
    </row>
    <row r="597" spans="1:4" ht="14.25">
      <c r="A597" s="46" t="s">
        <v>344</v>
      </c>
      <c r="B597" s="43">
        <v>20</v>
      </c>
      <c r="C597" s="40">
        <v>3</v>
      </c>
      <c r="D597" s="41">
        <f t="shared" si="8"/>
        <v>15</v>
      </c>
    </row>
    <row r="598" spans="1:4" ht="14.25">
      <c r="A598" s="42" t="s">
        <v>345</v>
      </c>
      <c r="B598" s="43"/>
      <c r="C598" s="40">
        <v>768</v>
      </c>
      <c r="D598" s="41" t="e">
        <f t="shared" si="8"/>
        <v>#DIV/0!</v>
      </c>
    </row>
    <row r="599" spans="1:4" ht="14.25">
      <c r="A599" s="46" t="s">
        <v>24</v>
      </c>
      <c r="B599" s="43"/>
      <c r="C599" s="40">
        <v>319</v>
      </c>
      <c r="D599" s="41" t="e">
        <f t="shared" si="8"/>
        <v>#DIV/0!</v>
      </c>
    </row>
    <row r="600" spans="1:4" ht="14.25">
      <c r="A600" s="46" t="s">
        <v>401</v>
      </c>
      <c r="B600" s="43"/>
      <c r="C600" s="40"/>
      <c r="D600" s="41" t="e">
        <f t="shared" si="8"/>
        <v>#DIV/0!</v>
      </c>
    </row>
    <row r="601" spans="1:4" ht="14.25">
      <c r="A601" s="46" t="s">
        <v>346</v>
      </c>
      <c r="B601" s="43"/>
      <c r="C601" s="40">
        <v>449</v>
      </c>
      <c r="D601" s="41" t="e">
        <f t="shared" si="8"/>
        <v>#DIV/0!</v>
      </c>
    </row>
    <row r="602" spans="1:4" ht="14.25">
      <c r="A602" s="42" t="s">
        <v>347</v>
      </c>
      <c r="B602" s="43">
        <v>20</v>
      </c>
      <c r="C602" s="40">
        <v>120</v>
      </c>
      <c r="D602" s="41">
        <f t="shared" si="8"/>
        <v>600</v>
      </c>
    </row>
    <row r="603" spans="1:4" ht="14.25">
      <c r="A603" s="46" t="s">
        <v>348</v>
      </c>
      <c r="B603" s="43">
        <v>20</v>
      </c>
      <c r="C603" s="40">
        <v>62</v>
      </c>
      <c r="D603" s="41">
        <f t="shared" si="8"/>
        <v>310</v>
      </c>
    </row>
    <row r="604" spans="1:4" ht="39.75" customHeight="1">
      <c r="A604" s="46" t="s">
        <v>349</v>
      </c>
      <c r="B604" s="43"/>
      <c r="C604" s="40">
        <v>58</v>
      </c>
      <c r="D604" s="41" t="e">
        <f t="shared" si="8"/>
        <v>#DIV/0!</v>
      </c>
    </row>
    <row r="605" spans="1:4" ht="36.75" customHeight="1">
      <c r="A605" s="42" t="s">
        <v>350</v>
      </c>
      <c r="B605" s="43">
        <v>33</v>
      </c>
      <c r="C605" s="40">
        <v>508</v>
      </c>
      <c r="D605" s="41">
        <f t="shared" si="8"/>
        <v>1539.3939393939395</v>
      </c>
    </row>
    <row r="606" spans="1:4" ht="34.5" customHeight="1">
      <c r="A606" s="46" t="s">
        <v>351</v>
      </c>
      <c r="B606" s="43"/>
      <c r="C606" s="40">
        <v>70</v>
      </c>
      <c r="D606" s="41" t="e">
        <f t="shared" si="8"/>
        <v>#DIV/0!</v>
      </c>
    </row>
    <row r="607" spans="1:4" ht="54.75" customHeight="1">
      <c r="A607" s="46" t="s">
        <v>352</v>
      </c>
      <c r="B607" s="43">
        <v>33</v>
      </c>
      <c r="C607" s="40">
        <v>438</v>
      </c>
      <c r="D607" s="41">
        <f t="shared" si="8"/>
        <v>1327.2727272727273</v>
      </c>
    </row>
    <row r="608" spans="1:4" ht="36.75" customHeight="1">
      <c r="A608" s="42" t="s">
        <v>353</v>
      </c>
      <c r="B608" s="43">
        <v>1891</v>
      </c>
      <c r="C608" s="40">
        <v>2858</v>
      </c>
      <c r="D608" s="41">
        <f t="shared" si="8"/>
        <v>151.1369645690111</v>
      </c>
    </row>
    <row r="609" spans="1:4" ht="36.75" customHeight="1">
      <c r="A609" s="42" t="s">
        <v>354</v>
      </c>
      <c r="B609" s="43">
        <v>1780</v>
      </c>
      <c r="C609" s="40">
        <v>2342</v>
      </c>
      <c r="D609" s="41">
        <f t="shared" si="8"/>
        <v>131.57303370786516</v>
      </c>
    </row>
    <row r="610" spans="1:4" ht="53.25" customHeight="1">
      <c r="A610" s="46" t="s">
        <v>24</v>
      </c>
      <c r="B610" s="43">
        <v>313</v>
      </c>
      <c r="C610" s="40">
        <v>151</v>
      </c>
      <c r="D610" s="41">
        <f t="shared" si="8"/>
        <v>48.242811501597444</v>
      </c>
    </row>
    <row r="611" spans="1:4" ht="51" customHeight="1">
      <c r="A611" s="46" t="s">
        <v>25</v>
      </c>
      <c r="B611" s="43">
        <v>35</v>
      </c>
      <c r="C611" s="40"/>
      <c r="D611" s="41">
        <f t="shared" si="8"/>
        <v>0</v>
      </c>
    </row>
    <row r="612" spans="1:4" ht="36.75" customHeight="1">
      <c r="A612" s="46" t="s">
        <v>355</v>
      </c>
      <c r="B612" s="43">
        <v>1432</v>
      </c>
      <c r="C612" s="40">
        <v>2191</v>
      </c>
      <c r="D612" s="41">
        <f t="shared" si="8"/>
        <v>153.00279329608938</v>
      </c>
    </row>
    <row r="613" spans="1:4" ht="36.75" customHeight="1">
      <c r="A613" s="42" t="s">
        <v>356</v>
      </c>
      <c r="B613" s="43"/>
      <c r="C613" s="40">
        <v>394</v>
      </c>
      <c r="D613" s="41" t="e">
        <f t="shared" si="8"/>
        <v>#DIV/0!</v>
      </c>
    </row>
    <row r="614" spans="1:4" ht="36.75" customHeight="1">
      <c r="A614" s="46" t="s">
        <v>24</v>
      </c>
      <c r="B614" s="43"/>
      <c r="C614" s="40">
        <v>112</v>
      </c>
      <c r="D614" s="41" t="e">
        <f t="shared" si="8"/>
        <v>#DIV/0!</v>
      </c>
    </row>
    <row r="615" spans="1:4" ht="24.75" customHeight="1">
      <c r="A615" s="46" t="s">
        <v>357</v>
      </c>
      <c r="B615" s="43"/>
      <c r="C615" s="40">
        <v>282</v>
      </c>
      <c r="D615" s="41" t="e">
        <f t="shared" si="8"/>
        <v>#DIV/0!</v>
      </c>
    </row>
    <row r="616" spans="1:4" ht="24.75" customHeight="1">
      <c r="A616" s="42" t="s">
        <v>358</v>
      </c>
      <c r="B616" s="43">
        <v>111</v>
      </c>
      <c r="C616" s="40">
        <v>122</v>
      </c>
      <c r="D616" s="41">
        <f t="shared" si="8"/>
        <v>109.90990990990991</v>
      </c>
    </row>
    <row r="617" spans="1:4" ht="24.75" customHeight="1">
      <c r="A617" s="46" t="s">
        <v>359</v>
      </c>
      <c r="B617" s="43">
        <v>111</v>
      </c>
      <c r="C617" s="40">
        <v>122</v>
      </c>
      <c r="D617" s="41">
        <f t="shared" si="8"/>
        <v>109.90990990990991</v>
      </c>
    </row>
    <row r="618" spans="1:4" ht="24.75" customHeight="1">
      <c r="A618" s="54" t="s">
        <v>360</v>
      </c>
      <c r="B618" s="7">
        <v>229</v>
      </c>
      <c r="C618" s="40">
        <v>133</v>
      </c>
      <c r="D618" s="41">
        <f t="shared" si="8"/>
        <v>58.07860262008734</v>
      </c>
    </row>
    <row r="619" spans="1:4" ht="33" customHeight="1">
      <c r="A619" s="54" t="s">
        <v>667</v>
      </c>
      <c r="B619" s="7">
        <v>124</v>
      </c>
      <c r="C619" s="40">
        <v>33</v>
      </c>
      <c r="D619" s="41">
        <f t="shared" si="8"/>
        <v>26.61290322580645</v>
      </c>
    </row>
    <row r="620" spans="1:4" ht="36.75" customHeight="1">
      <c r="A620" s="49" t="s">
        <v>668</v>
      </c>
      <c r="B620" s="7">
        <v>124</v>
      </c>
      <c r="C620" s="40">
        <v>33</v>
      </c>
      <c r="D620" s="41">
        <f t="shared" si="8"/>
        <v>26.61290322580645</v>
      </c>
    </row>
    <row r="621" spans="1:4" ht="24.75" customHeight="1">
      <c r="A621" s="54" t="s">
        <v>361</v>
      </c>
      <c r="B621" s="7">
        <v>105</v>
      </c>
      <c r="C621" s="40">
        <v>100</v>
      </c>
      <c r="D621" s="41">
        <f t="shared" si="8"/>
        <v>95.23809523809523</v>
      </c>
    </row>
    <row r="622" spans="1:4" ht="24.75" customHeight="1">
      <c r="A622" s="47" t="s">
        <v>362</v>
      </c>
      <c r="B622" s="7">
        <v>105</v>
      </c>
      <c r="C622" s="40">
        <v>100</v>
      </c>
      <c r="D622" s="41">
        <f t="shared" si="8"/>
        <v>95.23809523809523</v>
      </c>
    </row>
    <row r="623" spans="1:4" ht="24.75" customHeight="1">
      <c r="A623" s="42" t="s">
        <v>852</v>
      </c>
      <c r="B623" s="7">
        <v>4096</v>
      </c>
      <c r="C623" s="40">
        <v>8354</v>
      </c>
      <c r="D623" s="41">
        <f t="shared" si="8"/>
        <v>203.955078125</v>
      </c>
    </row>
    <row r="624" spans="1:4" ht="14.25">
      <c r="A624" s="42" t="s">
        <v>853</v>
      </c>
      <c r="B624" s="7">
        <v>3975</v>
      </c>
      <c r="C624" s="40">
        <v>8276</v>
      </c>
      <c r="D624" s="41">
        <f t="shared" si="8"/>
        <v>208.20125786163524</v>
      </c>
    </row>
    <row r="625" spans="1:4" ht="14.25">
      <c r="A625" s="46" t="s">
        <v>24</v>
      </c>
      <c r="B625" s="7">
        <v>2470</v>
      </c>
      <c r="C625" s="40">
        <v>2772</v>
      </c>
      <c r="D625" s="41">
        <f t="shared" si="8"/>
        <v>112.22672064777328</v>
      </c>
    </row>
    <row r="626" spans="1:4" ht="14.25">
      <c r="A626" s="47" t="s">
        <v>25</v>
      </c>
      <c r="B626" s="7">
        <v>150</v>
      </c>
      <c r="C626" s="40">
        <v>892</v>
      </c>
      <c r="D626" s="41">
        <f t="shared" si="8"/>
        <v>594.6666666666666</v>
      </c>
    </row>
    <row r="627" spans="1:4" ht="14.25">
      <c r="A627" s="55" t="s">
        <v>854</v>
      </c>
      <c r="B627" s="7">
        <v>32</v>
      </c>
      <c r="C627" s="40"/>
      <c r="D627" s="41">
        <f t="shared" si="8"/>
        <v>0</v>
      </c>
    </row>
    <row r="628" spans="1:4" ht="14.25">
      <c r="A628" s="47" t="s">
        <v>855</v>
      </c>
      <c r="B628" s="7">
        <v>15</v>
      </c>
      <c r="C628" s="40"/>
      <c r="D628" s="41"/>
    </row>
    <row r="629" spans="1:4" ht="14.25">
      <c r="A629" s="47" t="s">
        <v>363</v>
      </c>
      <c r="B629" s="7">
        <v>355</v>
      </c>
      <c r="C629" s="40">
        <v>20</v>
      </c>
      <c r="D629" s="41">
        <f t="shared" si="8"/>
        <v>5.633802816901409</v>
      </c>
    </row>
    <row r="630" spans="1:4" ht="14.25">
      <c r="A630" s="47" t="s">
        <v>858</v>
      </c>
      <c r="B630" s="7">
        <v>100</v>
      </c>
      <c r="C630" s="40"/>
      <c r="D630" s="41"/>
    </row>
    <row r="631" spans="1:4" ht="14.25">
      <c r="A631" s="47" t="s">
        <v>364</v>
      </c>
      <c r="B631" s="7">
        <v>26</v>
      </c>
      <c r="C631" s="40">
        <v>2708</v>
      </c>
      <c r="D631" s="41">
        <f t="shared" si="8"/>
        <v>10415.384615384615</v>
      </c>
    </row>
    <row r="632" spans="1:4" ht="14.25">
      <c r="A632" s="47" t="s">
        <v>856</v>
      </c>
      <c r="B632" s="7">
        <v>57</v>
      </c>
      <c r="C632" s="40"/>
      <c r="D632" s="41"/>
    </row>
    <row r="633" spans="1:4" ht="14.25">
      <c r="A633" s="47" t="s">
        <v>365</v>
      </c>
      <c r="B633" s="7"/>
      <c r="C633" s="40">
        <v>858</v>
      </c>
      <c r="D633" s="41" t="e">
        <f t="shared" si="8"/>
        <v>#DIV/0!</v>
      </c>
    </row>
    <row r="634" spans="1:4" ht="14.25">
      <c r="A634" s="47" t="s">
        <v>857</v>
      </c>
      <c r="B634" s="7">
        <v>770</v>
      </c>
      <c r="C634" s="40">
        <v>1026</v>
      </c>
      <c r="D634" s="41">
        <f t="shared" si="8"/>
        <v>133.24675324675326</v>
      </c>
    </row>
    <row r="635" spans="1:4" ht="14.25">
      <c r="A635" s="42" t="s">
        <v>366</v>
      </c>
      <c r="B635" s="7">
        <v>121</v>
      </c>
      <c r="C635" s="40">
        <v>78</v>
      </c>
      <c r="D635" s="41">
        <f t="shared" si="8"/>
        <v>64.46280991735537</v>
      </c>
    </row>
    <row r="636" spans="1:4" ht="14.25">
      <c r="A636" s="47" t="s">
        <v>25</v>
      </c>
      <c r="B636" s="7"/>
      <c r="C636" s="40">
        <v>2</v>
      </c>
      <c r="D636" s="41" t="e">
        <f t="shared" si="8"/>
        <v>#DIV/0!</v>
      </c>
    </row>
    <row r="637" spans="1:4" ht="14.25">
      <c r="A637" s="46" t="s">
        <v>367</v>
      </c>
      <c r="B637" s="7">
        <v>10</v>
      </c>
      <c r="C637" s="40">
        <v>56</v>
      </c>
      <c r="D637" s="41">
        <f t="shared" si="8"/>
        <v>560</v>
      </c>
    </row>
    <row r="638" spans="1:4" ht="14.25">
      <c r="A638" s="53" t="s">
        <v>669</v>
      </c>
      <c r="B638" s="7">
        <v>35</v>
      </c>
      <c r="C638" s="40">
        <v>20</v>
      </c>
      <c r="D638" s="41">
        <f t="shared" si="8"/>
        <v>57.14285714285714</v>
      </c>
    </row>
    <row r="639" spans="1:4" ht="14.25">
      <c r="A639" s="46" t="s">
        <v>368</v>
      </c>
      <c r="B639" s="7">
        <v>76</v>
      </c>
      <c r="C639" s="40"/>
      <c r="D639" s="41">
        <f t="shared" si="8"/>
        <v>0</v>
      </c>
    </row>
    <row r="640" spans="1:4" ht="14.25">
      <c r="A640" s="42" t="s">
        <v>369</v>
      </c>
      <c r="B640" s="7">
        <v>8925</v>
      </c>
      <c r="C640" s="40">
        <v>30560</v>
      </c>
      <c r="D640" s="41">
        <f t="shared" si="8"/>
        <v>342.40896358543415</v>
      </c>
    </row>
    <row r="641" spans="1:4" ht="14.25">
      <c r="A641" s="42" t="s">
        <v>370</v>
      </c>
      <c r="B641" s="7">
        <v>8925</v>
      </c>
      <c r="C641" s="40">
        <v>30560</v>
      </c>
      <c r="D641" s="41">
        <f t="shared" si="8"/>
        <v>342.40896358543415</v>
      </c>
    </row>
    <row r="642" spans="1:4" ht="14.25">
      <c r="A642" s="46" t="s">
        <v>371</v>
      </c>
      <c r="B642" s="7"/>
      <c r="C642" s="40">
        <v>11539</v>
      </c>
      <c r="D642" s="41" t="e">
        <f t="shared" si="8"/>
        <v>#DIV/0!</v>
      </c>
    </row>
    <row r="643" spans="1:4" ht="14.25">
      <c r="A643" s="46" t="s">
        <v>372</v>
      </c>
      <c r="B643" s="7">
        <v>2925</v>
      </c>
      <c r="C643" s="40">
        <v>8753</v>
      </c>
      <c r="D643" s="41">
        <f t="shared" si="8"/>
        <v>299.2478632478632</v>
      </c>
    </row>
    <row r="644" spans="1:4" ht="14.25">
      <c r="A644" s="46" t="s">
        <v>540</v>
      </c>
      <c r="B644" s="7"/>
      <c r="C644" s="40">
        <v>4297</v>
      </c>
      <c r="D644" s="41" t="e">
        <f t="shared" si="8"/>
        <v>#DIV/0!</v>
      </c>
    </row>
    <row r="645" spans="1:4" ht="14.25">
      <c r="A645" s="46" t="s">
        <v>859</v>
      </c>
      <c r="B645" s="7">
        <v>2078</v>
      </c>
      <c r="C645" s="40"/>
      <c r="D645" s="41"/>
    </row>
    <row r="646" spans="1:4" ht="14.25">
      <c r="A646" s="46" t="s">
        <v>373</v>
      </c>
      <c r="B646" s="7">
        <v>3922</v>
      </c>
      <c r="C646" s="40">
        <v>5971</v>
      </c>
      <c r="D646" s="41">
        <f t="shared" si="8"/>
        <v>152.24375318714942</v>
      </c>
    </row>
    <row r="647" spans="1:4" ht="14.25">
      <c r="A647" s="42" t="s">
        <v>374</v>
      </c>
      <c r="B647" s="7">
        <v>731</v>
      </c>
      <c r="C647" s="40">
        <v>2128</v>
      </c>
      <c r="D647" s="41">
        <f t="shared" si="8"/>
        <v>291.1080711354309</v>
      </c>
    </row>
    <row r="648" spans="1:4" ht="14.25">
      <c r="A648" s="42" t="s">
        <v>375</v>
      </c>
      <c r="B648" s="7">
        <v>731</v>
      </c>
      <c r="C648" s="40">
        <v>1334</v>
      </c>
      <c r="D648" s="41">
        <f t="shared" si="8"/>
        <v>182.48974008207935</v>
      </c>
    </row>
    <row r="649" spans="1:4" ht="14.25">
      <c r="A649" s="46" t="s">
        <v>24</v>
      </c>
      <c r="B649" s="7">
        <v>254</v>
      </c>
      <c r="C649" s="40">
        <v>229</v>
      </c>
      <c r="D649" s="41">
        <f t="shared" si="8"/>
        <v>90.15748031496062</v>
      </c>
    </row>
    <row r="650" spans="1:4" ht="14.25">
      <c r="A650" s="47" t="s">
        <v>25</v>
      </c>
      <c r="B650" s="7">
        <v>7</v>
      </c>
      <c r="C650" s="40"/>
      <c r="D650" s="41"/>
    </row>
    <row r="651" spans="1:4" ht="14.25">
      <c r="A651" s="46" t="s">
        <v>541</v>
      </c>
      <c r="B651" s="7">
        <v>133</v>
      </c>
      <c r="C651" s="40">
        <v>144</v>
      </c>
      <c r="D651" s="41">
        <f t="shared" si="8"/>
        <v>108.27067669172932</v>
      </c>
    </row>
    <row r="652" spans="1:4" ht="14.25">
      <c r="A652" s="46" t="s">
        <v>376</v>
      </c>
      <c r="B652" s="7">
        <v>337</v>
      </c>
      <c r="C652" s="40">
        <v>961</v>
      </c>
      <c r="D652" s="41">
        <f t="shared" si="8"/>
        <v>285.1632047477745</v>
      </c>
    </row>
    <row r="653" spans="1:4" ht="14.25">
      <c r="A653" s="42" t="s">
        <v>377</v>
      </c>
      <c r="B653" s="7"/>
      <c r="C653" s="40">
        <v>271</v>
      </c>
      <c r="D653" s="41" t="e">
        <f t="shared" si="8"/>
        <v>#DIV/0!</v>
      </c>
    </row>
    <row r="654" spans="1:4" ht="14.25">
      <c r="A654" s="46" t="s">
        <v>24</v>
      </c>
      <c r="B654" s="7"/>
      <c r="C654" s="40">
        <v>137</v>
      </c>
      <c r="D654" s="41" t="e">
        <f t="shared" si="8"/>
        <v>#DIV/0!</v>
      </c>
    </row>
    <row r="655" spans="1:4" ht="14.25">
      <c r="A655" s="46" t="s">
        <v>25</v>
      </c>
      <c r="B655" s="7"/>
      <c r="C655" s="40"/>
      <c r="D655" s="41" t="e">
        <f>C655/B655*100</f>
        <v>#DIV/0!</v>
      </c>
    </row>
    <row r="656" spans="1:4" ht="14.25">
      <c r="A656" s="47" t="s">
        <v>378</v>
      </c>
      <c r="B656" s="7"/>
      <c r="C656" s="40">
        <v>134</v>
      </c>
      <c r="D656" s="41" t="e">
        <f>C656/B656*100</f>
        <v>#DIV/0!</v>
      </c>
    </row>
    <row r="657" spans="1:4" ht="14.25">
      <c r="A657" s="56" t="s">
        <v>872</v>
      </c>
      <c r="B657" s="7"/>
      <c r="C657" s="40">
        <v>523</v>
      </c>
      <c r="D657" s="41" t="e">
        <f>C657/B657*100</f>
        <v>#DIV/0!</v>
      </c>
    </row>
    <row r="658" spans="1:4" ht="14.25">
      <c r="A658" s="49" t="s">
        <v>670</v>
      </c>
      <c r="B658" s="7"/>
      <c r="C658" s="40">
        <v>371</v>
      </c>
      <c r="D658" s="41" t="e">
        <f>C658/B658*100</f>
        <v>#DIV/0!</v>
      </c>
    </row>
    <row r="659" spans="1:4" ht="14.25">
      <c r="A659" s="49" t="s">
        <v>671</v>
      </c>
      <c r="B659" s="7"/>
      <c r="C659" s="40">
        <v>152</v>
      </c>
      <c r="D659" s="41" t="e">
        <f>C659/B659*100</f>
        <v>#DIV/0!</v>
      </c>
    </row>
    <row r="660" spans="1:4" ht="14.25">
      <c r="A660" s="42" t="s">
        <v>860</v>
      </c>
      <c r="B660" s="7">
        <v>3385</v>
      </c>
      <c r="C660" s="40"/>
      <c r="D660" s="41"/>
    </row>
    <row r="661" spans="1:4" ht="14.25">
      <c r="A661" s="42" t="s">
        <v>861</v>
      </c>
      <c r="B661" s="7">
        <v>324</v>
      </c>
      <c r="C661" s="40"/>
      <c r="D661" s="41"/>
    </row>
    <row r="662" spans="1:4" ht="14.25">
      <c r="A662" s="46" t="s">
        <v>24</v>
      </c>
      <c r="B662" s="7">
        <v>66</v>
      </c>
      <c r="C662" s="40"/>
      <c r="D662" s="41"/>
    </row>
    <row r="663" spans="1:4" ht="14.25">
      <c r="A663" s="46" t="s">
        <v>862</v>
      </c>
      <c r="B663" s="7">
        <v>32</v>
      </c>
      <c r="C663" s="40"/>
      <c r="D663" s="41"/>
    </row>
    <row r="664" spans="1:4" ht="14.25">
      <c r="A664" s="46" t="s">
        <v>863</v>
      </c>
      <c r="B664" s="7">
        <v>226</v>
      </c>
      <c r="C664" s="40"/>
      <c r="D664" s="41"/>
    </row>
    <row r="665" spans="1:4" ht="14.25">
      <c r="A665" s="42" t="s">
        <v>864</v>
      </c>
      <c r="B665" s="7">
        <v>801</v>
      </c>
      <c r="C665" s="40"/>
      <c r="D665" s="41"/>
    </row>
    <row r="666" spans="1:4" ht="14.25">
      <c r="A666" s="46" t="s">
        <v>24</v>
      </c>
      <c r="B666" s="7">
        <v>250</v>
      </c>
      <c r="C666" s="40"/>
      <c r="D666" s="41"/>
    </row>
    <row r="667" spans="1:4" ht="14.25">
      <c r="A667" s="46" t="s">
        <v>865</v>
      </c>
      <c r="B667" s="7">
        <v>250</v>
      </c>
      <c r="C667" s="40"/>
      <c r="D667" s="41"/>
    </row>
    <row r="668" spans="1:4" ht="14.25">
      <c r="A668" s="46" t="s">
        <v>866</v>
      </c>
      <c r="B668" s="7">
        <v>301</v>
      </c>
      <c r="C668" s="40"/>
      <c r="D668" s="41"/>
    </row>
    <row r="669" spans="1:4" ht="14.25">
      <c r="A669" s="42" t="s">
        <v>867</v>
      </c>
      <c r="B669" s="7">
        <v>830</v>
      </c>
      <c r="C669" s="40"/>
      <c r="D669" s="41"/>
    </row>
    <row r="670" spans="1:4" ht="14.25">
      <c r="A670" s="46" t="s">
        <v>365</v>
      </c>
      <c r="B670" s="7">
        <v>830</v>
      </c>
      <c r="C670" s="40"/>
      <c r="D670" s="41"/>
    </row>
    <row r="671" spans="1:4" ht="14.25">
      <c r="A671" s="42" t="s">
        <v>868</v>
      </c>
      <c r="B671" s="7">
        <v>1430</v>
      </c>
      <c r="C671" s="40"/>
      <c r="D671" s="41"/>
    </row>
    <row r="672" spans="1:4" ht="14.25">
      <c r="A672" s="46" t="s">
        <v>389</v>
      </c>
      <c r="B672" s="7">
        <v>636</v>
      </c>
      <c r="C672" s="40"/>
      <c r="D672" s="41"/>
    </row>
    <row r="673" spans="1:4" ht="14.25">
      <c r="A673" s="46" t="s">
        <v>869</v>
      </c>
      <c r="B673" s="7">
        <v>14</v>
      </c>
      <c r="C673" s="40"/>
      <c r="D673" s="41"/>
    </row>
    <row r="674" spans="1:4" ht="14.25">
      <c r="A674" s="46" t="s">
        <v>870</v>
      </c>
      <c r="B674" s="7">
        <v>500</v>
      </c>
      <c r="C674" s="40"/>
      <c r="D674" s="41"/>
    </row>
    <row r="675" spans="1:4" ht="14.25">
      <c r="A675" s="46" t="s">
        <v>390</v>
      </c>
      <c r="B675" s="7">
        <v>280</v>
      </c>
      <c r="C675" s="40"/>
      <c r="D675" s="41"/>
    </row>
    <row r="676" spans="1:4" ht="14.25">
      <c r="A676" s="46" t="s">
        <v>871</v>
      </c>
      <c r="B676" s="7">
        <v>0</v>
      </c>
      <c r="C676" s="40"/>
      <c r="D676" s="41"/>
    </row>
    <row r="677" spans="1:4" ht="14.25">
      <c r="A677" s="42" t="s">
        <v>379</v>
      </c>
      <c r="B677" s="7">
        <v>28</v>
      </c>
      <c r="C677" s="40">
        <v>113</v>
      </c>
      <c r="D677" s="41">
        <f aca="true" t="shared" si="9" ref="D677:D682">C677/B677*100</f>
        <v>403.57142857142856</v>
      </c>
    </row>
    <row r="678" spans="1:4" ht="14.25">
      <c r="A678" s="42" t="s">
        <v>380</v>
      </c>
      <c r="B678" s="7">
        <v>28</v>
      </c>
      <c r="C678" s="40">
        <v>113</v>
      </c>
      <c r="D678" s="41">
        <f t="shared" si="9"/>
        <v>403.57142857142856</v>
      </c>
    </row>
    <row r="679" spans="1:4" ht="14.25">
      <c r="A679" s="46" t="s">
        <v>381</v>
      </c>
      <c r="B679" s="7">
        <v>28</v>
      </c>
      <c r="C679" s="40">
        <v>113</v>
      </c>
      <c r="D679" s="41">
        <f t="shared" si="9"/>
        <v>403.57142857142856</v>
      </c>
    </row>
    <row r="680" spans="1:4" ht="14.25">
      <c r="A680" s="42" t="s">
        <v>382</v>
      </c>
      <c r="B680" s="7">
        <v>7408</v>
      </c>
      <c r="C680" s="40">
        <v>5972</v>
      </c>
      <c r="D680" s="41">
        <f t="shared" si="9"/>
        <v>80.61555075593952</v>
      </c>
    </row>
    <row r="681" spans="1:4" ht="14.25">
      <c r="A681" s="42" t="s">
        <v>383</v>
      </c>
      <c r="B681" s="7">
        <v>7408</v>
      </c>
      <c r="C681" s="40">
        <v>5972</v>
      </c>
      <c r="D681" s="41">
        <f t="shared" si="9"/>
        <v>80.61555075593952</v>
      </c>
    </row>
    <row r="682" spans="1:4" ht="14.25">
      <c r="A682" s="46" t="s">
        <v>384</v>
      </c>
      <c r="B682" s="7">
        <v>7408</v>
      </c>
      <c r="C682" s="40">
        <v>5972</v>
      </c>
      <c r="D682" s="41">
        <f t="shared" si="9"/>
        <v>80.61555075593952</v>
      </c>
    </row>
    <row r="683" spans="1:4" ht="14.25">
      <c r="A683" s="223" t="s">
        <v>1019</v>
      </c>
      <c r="B683" s="224"/>
      <c r="C683" s="224"/>
      <c r="D683" s="225"/>
    </row>
    <row r="684" spans="1:4" ht="270.75" customHeight="1">
      <c r="A684" s="219" t="s">
        <v>770</v>
      </c>
      <c r="B684" s="220"/>
      <c r="C684" s="220"/>
      <c r="D684" s="220"/>
    </row>
    <row r="685" spans="1:4" ht="32.25" customHeight="1">
      <c r="A685" s="219" t="s">
        <v>771</v>
      </c>
      <c r="B685" s="220"/>
      <c r="C685" s="220"/>
      <c r="D685" s="220"/>
    </row>
    <row r="686" spans="1:4" ht="42" customHeight="1">
      <c r="A686" s="219" t="s">
        <v>772</v>
      </c>
      <c r="B686" s="220"/>
      <c r="C686" s="220"/>
      <c r="D686" s="220"/>
    </row>
    <row r="687" spans="1:4" ht="33" customHeight="1">
      <c r="A687" s="219" t="s">
        <v>773</v>
      </c>
      <c r="B687" s="220"/>
      <c r="C687" s="220"/>
      <c r="D687" s="220"/>
    </row>
    <row r="688" spans="1:4" ht="36" customHeight="1">
      <c r="A688" s="219" t="s">
        <v>774</v>
      </c>
      <c r="B688" s="220"/>
      <c r="C688" s="220"/>
      <c r="D688" s="220"/>
    </row>
    <row r="689" spans="1:4" ht="30" customHeight="1">
      <c r="A689" s="219" t="s">
        <v>775</v>
      </c>
      <c r="B689" s="220"/>
      <c r="C689" s="220"/>
      <c r="D689" s="220"/>
    </row>
    <row r="690" spans="1:4" ht="14.25">
      <c r="A690" s="219" t="s">
        <v>776</v>
      </c>
      <c r="B690" s="220"/>
      <c r="C690" s="220"/>
      <c r="D690" s="220"/>
    </row>
    <row r="691" spans="1:4" ht="29.25" customHeight="1">
      <c r="A691" s="219" t="s">
        <v>777</v>
      </c>
      <c r="B691" s="220"/>
      <c r="C691" s="220"/>
      <c r="D691" s="220"/>
    </row>
    <row r="692" spans="1:4" ht="45.75" customHeight="1">
      <c r="A692" s="219" t="s">
        <v>778</v>
      </c>
      <c r="B692" s="220"/>
      <c r="C692" s="220"/>
      <c r="D692" s="220"/>
    </row>
    <row r="693" spans="1:4" ht="14.25">
      <c r="A693" s="219" t="s">
        <v>779</v>
      </c>
      <c r="B693" s="220"/>
      <c r="C693" s="220"/>
      <c r="D693" s="220"/>
    </row>
    <row r="694" spans="1:4" ht="14.25">
      <c r="A694" s="219" t="s">
        <v>780</v>
      </c>
      <c r="B694" s="220"/>
      <c r="C694" s="220"/>
      <c r="D694" s="220"/>
    </row>
    <row r="695" spans="1:4" ht="14.25">
      <c r="A695" s="219" t="s">
        <v>781</v>
      </c>
      <c r="B695" s="220"/>
      <c r="C695" s="220"/>
      <c r="D695" s="220"/>
    </row>
  </sheetData>
  <sheetProtection/>
  <mergeCells count="14">
    <mergeCell ref="A2:D2"/>
    <mergeCell ref="A683:D683"/>
    <mergeCell ref="A684:D684"/>
    <mergeCell ref="A685:D685"/>
    <mergeCell ref="A686:D686"/>
    <mergeCell ref="A687:D687"/>
    <mergeCell ref="A688:D688"/>
    <mergeCell ref="A695:D695"/>
    <mergeCell ref="A689:D689"/>
    <mergeCell ref="A690:D690"/>
    <mergeCell ref="A691:D691"/>
    <mergeCell ref="A692:D692"/>
    <mergeCell ref="A693:D693"/>
    <mergeCell ref="A694:D694"/>
  </mergeCells>
  <printOptions/>
  <pageMargins left="0.7480314960629921" right="0.7480314960629921" top="0.984251968503937" bottom="0.984251968503937" header="0.5118110236220472" footer="0.5118110236220472"/>
  <pageSetup fitToHeight="0" fitToWidth="1" horizontalDpi="600" verticalDpi="600" orientation="portrait" paperSize="9" scale="7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70"/>
  <sheetViews>
    <sheetView zoomScalePageLayoutView="0" workbookViewId="0" topLeftCell="A1">
      <selection activeCell="A26" sqref="A26:IV26"/>
    </sheetView>
  </sheetViews>
  <sheetFormatPr defaultColWidth="9.00390625" defaultRowHeight="14.25"/>
  <cols>
    <col min="1" max="1" width="48.625" style="2" customWidth="1"/>
    <col min="2" max="2" width="9.00390625" style="2" hidden="1" customWidth="1"/>
    <col min="3" max="3" width="29.125" style="2" customWidth="1"/>
    <col min="4" max="16384" width="9.00390625" style="2" customWidth="1"/>
  </cols>
  <sheetData>
    <row r="1" spans="1:2" ht="26.25" customHeight="1">
      <c r="A1" s="66" t="s">
        <v>549</v>
      </c>
      <c r="B1" s="67"/>
    </row>
    <row r="2" spans="1:3" ht="57" customHeight="1">
      <c r="A2" s="232" t="s">
        <v>884</v>
      </c>
      <c r="B2" s="233"/>
      <c r="C2" s="233"/>
    </row>
    <row r="3" spans="1:3" ht="17.25" customHeight="1">
      <c r="A3" s="68"/>
      <c r="C3" s="69" t="s">
        <v>3</v>
      </c>
    </row>
    <row r="4" spans="1:3" ht="22.5" customHeight="1">
      <c r="A4" s="234" t="s">
        <v>437</v>
      </c>
      <c r="B4" s="230" t="s">
        <v>573</v>
      </c>
      <c r="C4" s="236" t="s">
        <v>1036</v>
      </c>
    </row>
    <row r="5" spans="1:3" ht="14.25" customHeight="1">
      <c r="A5" s="235"/>
      <c r="B5" s="231"/>
      <c r="C5" s="236"/>
    </row>
    <row r="6" spans="1:3" ht="21" customHeight="1">
      <c r="A6" s="204" t="s">
        <v>573</v>
      </c>
      <c r="B6" s="205">
        <v>662353</v>
      </c>
      <c r="C6" s="206">
        <v>378595</v>
      </c>
    </row>
    <row r="7" spans="1:3" ht="21" customHeight="1">
      <c r="A7" s="207" t="s">
        <v>700</v>
      </c>
      <c r="B7" s="205">
        <v>111308</v>
      </c>
      <c r="C7" s="206">
        <v>108168</v>
      </c>
    </row>
    <row r="8" spans="1:3" ht="21" customHeight="1">
      <c r="A8" s="208" t="s">
        <v>701</v>
      </c>
      <c r="B8" s="205">
        <v>69728</v>
      </c>
      <c r="C8" s="206">
        <v>62075</v>
      </c>
    </row>
    <row r="9" spans="1:3" ht="21" customHeight="1">
      <c r="A9" s="208" t="s">
        <v>702</v>
      </c>
      <c r="B9" s="205">
        <v>21477</v>
      </c>
      <c r="C9" s="206">
        <v>15729</v>
      </c>
    </row>
    <row r="10" spans="1:3" ht="21" customHeight="1">
      <c r="A10" s="208" t="s">
        <v>560</v>
      </c>
      <c r="B10" s="205">
        <v>9020</v>
      </c>
      <c r="C10" s="206">
        <v>10844</v>
      </c>
    </row>
    <row r="11" spans="1:3" ht="21" customHeight="1">
      <c r="A11" s="208" t="s">
        <v>550</v>
      </c>
      <c r="B11" s="205">
        <v>11083</v>
      </c>
      <c r="C11" s="206">
        <v>19520</v>
      </c>
    </row>
    <row r="12" spans="1:3" ht="21" customHeight="1">
      <c r="A12" s="207" t="s">
        <v>703</v>
      </c>
      <c r="B12" s="205">
        <v>98416</v>
      </c>
      <c r="C12" s="206">
        <v>41667</v>
      </c>
    </row>
    <row r="13" spans="1:3" ht="21" customHeight="1">
      <c r="A13" s="208" t="s">
        <v>704</v>
      </c>
      <c r="B13" s="205">
        <v>15873</v>
      </c>
      <c r="C13" s="206">
        <v>18759</v>
      </c>
    </row>
    <row r="14" spans="1:3" ht="21" customHeight="1">
      <c r="A14" s="208" t="s">
        <v>552</v>
      </c>
      <c r="B14" s="205">
        <v>1792</v>
      </c>
      <c r="C14" s="206">
        <v>1302</v>
      </c>
    </row>
    <row r="15" spans="1:3" ht="21" customHeight="1">
      <c r="A15" s="208" t="s">
        <v>553</v>
      </c>
      <c r="B15" s="205">
        <v>559</v>
      </c>
      <c r="C15" s="206">
        <v>517</v>
      </c>
    </row>
    <row r="16" spans="1:3" ht="21" customHeight="1">
      <c r="A16" s="208" t="s">
        <v>705</v>
      </c>
      <c r="B16" s="205">
        <v>562</v>
      </c>
      <c r="C16" s="206">
        <v>956</v>
      </c>
    </row>
    <row r="17" spans="1:3" ht="21" customHeight="1">
      <c r="A17" s="208" t="s">
        <v>555</v>
      </c>
      <c r="B17" s="205">
        <v>6653</v>
      </c>
      <c r="C17" s="206">
        <v>3752</v>
      </c>
    </row>
    <row r="18" spans="1:3" ht="21" customHeight="1">
      <c r="A18" s="208" t="s">
        <v>554</v>
      </c>
      <c r="B18" s="205">
        <v>823</v>
      </c>
      <c r="C18" s="206">
        <v>699</v>
      </c>
    </row>
    <row r="19" spans="1:3" ht="21" customHeight="1">
      <c r="A19" s="208" t="s">
        <v>706</v>
      </c>
      <c r="B19" s="205">
        <v>5</v>
      </c>
      <c r="C19" s="206">
        <v>0</v>
      </c>
    </row>
    <row r="20" spans="1:3" ht="21" customHeight="1">
      <c r="A20" s="208" t="s">
        <v>556</v>
      </c>
      <c r="B20" s="205">
        <v>683</v>
      </c>
      <c r="C20" s="206">
        <v>682</v>
      </c>
    </row>
    <row r="21" spans="1:3" ht="21" customHeight="1">
      <c r="A21" s="208" t="s">
        <v>551</v>
      </c>
      <c r="B21" s="205">
        <v>556</v>
      </c>
      <c r="C21" s="206">
        <v>426</v>
      </c>
    </row>
    <row r="22" spans="1:3" ht="21" customHeight="1">
      <c r="A22" s="208" t="s">
        <v>557</v>
      </c>
      <c r="B22" s="205">
        <v>70910</v>
      </c>
      <c r="C22" s="206">
        <v>14574</v>
      </c>
    </row>
    <row r="23" spans="1:3" ht="21" customHeight="1">
      <c r="A23" s="207" t="s">
        <v>707</v>
      </c>
      <c r="B23" s="205">
        <v>64971</v>
      </c>
      <c r="C23" s="206">
        <v>23168</v>
      </c>
    </row>
    <row r="24" spans="1:3" ht="21" customHeight="1">
      <c r="A24" s="208" t="s">
        <v>564</v>
      </c>
      <c r="B24" s="205">
        <v>4258</v>
      </c>
      <c r="C24" s="206">
        <v>3665</v>
      </c>
    </row>
    <row r="25" spans="1:3" ht="21" customHeight="1">
      <c r="A25" s="208" t="s">
        <v>565</v>
      </c>
      <c r="B25" s="205">
        <v>28712</v>
      </c>
      <c r="C25" s="206">
        <v>0</v>
      </c>
    </row>
    <row r="26" spans="1:3" ht="21" customHeight="1">
      <c r="A26" s="208" t="s">
        <v>567</v>
      </c>
      <c r="B26" s="205">
        <v>0</v>
      </c>
      <c r="C26" s="206">
        <v>134</v>
      </c>
    </row>
    <row r="27" spans="1:3" ht="21" customHeight="1">
      <c r="A27" s="208" t="s">
        <v>708</v>
      </c>
      <c r="B27" s="205">
        <v>130</v>
      </c>
      <c r="C27" s="206">
        <v>0</v>
      </c>
    </row>
    <row r="28" spans="1:3" ht="21" customHeight="1">
      <c r="A28" s="208" t="s">
        <v>709</v>
      </c>
      <c r="B28" s="205">
        <v>1806</v>
      </c>
      <c r="C28" s="206">
        <v>1046</v>
      </c>
    </row>
    <row r="29" spans="1:3" ht="21" customHeight="1">
      <c r="A29" s="208" t="s">
        <v>566</v>
      </c>
      <c r="B29" s="205">
        <v>998</v>
      </c>
      <c r="C29" s="206">
        <v>171</v>
      </c>
    </row>
    <row r="30" spans="1:3" ht="21" customHeight="1">
      <c r="A30" s="208" t="s">
        <v>568</v>
      </c>
      <c r="B30" s="205">
        <v>29067</v>
      </c>
      <c r="C30" s="206">
        <v>18152</v>
      </c>
    </row>
    <row r="31" spans="1:3" ht="21" customHeight="1">
      <c r="A31" s="207" t="s">
        <v>710</v>
      </c>
      <c r="B31" s="205">
        <v>50239</v>
      </c>
      <c r="C31" s="206">
        <v>0</v>
      </c>
    </row>
    <row r="32" spans="1:3" ht="21" customHeight="1">
      <c r="A32" s="208" t="s">
        <v>564</v>
      </c>
      <c r="B32" s="205">
        <v>20</v>
      </c>
      <c r="C32" s="206">
        <v>0</v>
      </c>
    </row>
    <row r="33" spans="1:3" ht="21" customHeight="1">
      <c r="A33" s="208" t="s">
        <v>565</v>
      </c>
      <c r="B33" s="205">
        <v>6553</v>
      </c>
      <c r="C33" s="206">
        <v>0</v>
      </c>
    </row>
    <row r="34" spans="1:3" ht="21" customHeight="1">
      <c r="A34" s="208" t="s">
        <v>567</v>
      </c>
      <c r="B34" s="205">
        <v>0</v>
      </c>
      <c r="C34" s="206">
        <v>0</v>
      </c>
    </row>
    <row r="35" spans="1:3" ht="21" customHeight="1">
      <c r="A35" s="208" t="s">
        <v>709</v>
      </c>
      <c r="B35" s="205">
        <v>374</v>
      </c>
      <c r="C35" s="206">
        <v>0</v>
      </c>
    </row>
    <row r="36" spans="1:3" ht="21" customHeight="1">
      <c r="A36" s="208" t="s">
        <v>566</v>
      </c>
      <c r="B36" s="205">
        <v>0</v>
      </c>
      <c r="C36" s="206">
        <v>0</v>
      </c>
    </row>
    <row r="37" spans="1:3" ht="21" customHeight="1">
      <c r="A37" s="208" t="s">
        <v>568</v>
      </c>
      <c r="B37" s="205">
        <v>43292</v>
      </c>
      <c r="C37" s="206">
        <v>0</v>
      </c>
    </row>
    <row r="38" spans="1:3" ht="21" customHeight="1">
      <c r="A38" s="207" t="s">
        <v>711</v>
      </c>
      <c r="B38" s="205">
        <v>82768</v>
      </c>
      <c r="C38" s="206">
        <v>67252</v>
      </c>
    </row>
    <row r="39" spans="1:3" ht="21" customHeight="1">
      <c r="A39" s="208" t="s">
        <v>712</v>
      </c>
      <c r="B39" s="205">
        <v>31922</v>
      </c>
      <c r="C39" s="206">
        <v>28750</v>
      </c>
    </row>
    <row r="40" spans="1:3" ht="21" customHeight="1">
      <c r="A40" s="208" t="s">
        <v>713</v>
      </c>
      <c r="B40" s="205">
        <v>49218</v>
      </c>
      <c r="C40" s="206">
        <v>36771</v>
      </c>
    </row>
    <row r="41" spans="1:3" ht="21" customHeight="1">
      <c r="A41" s="208" t="s">
        <v>714</v>
      </c>
      <c r="B41" s="205">
        <v>1628</v>
      </c>
      <c r="C41" s="206">
        <v>1731</v>
      </c>
    </row>
    <row r="42" spans="1:3" ht="21" customHeight="1">
      <c r="A42" s="207" t="s">
        <v>715</v>
      </c>
      <c r="B42" s="205">
        <v>35857</v>
      </c>
      <c r="C42" s="206">
        <v>13761</v>
      </c>
    </row>
    <row r="43" spans="1:3" ht="21" customHeight="1">
      <c r="A43" s="208" t="s">
        <v>716</v>
      </c>
      <c r="B43" s="205">
        <v>25179</v>
      </c>
      <c r="C43" s="206">
        <v>13761</v>
      </c>
    </row>
    <row r="44" spans="1:3" ht="21" customHeight="1">
      <c r="A44" s="208" t="s">
        <v>717</v>
      </c>
      <c r="B44" s="205">
        <v>10678</v>
      </c>
      <c r="C44" s="206">
        <v>0</v>
      </c>
    </row>
    <row r="45" spans="1:3" ht="21" customHeight="1">
      <c r="A45" s="207" t="s">
        <v>718</v>
      </c>
      <c r="B45" s="205">
        <v>2806</v>
      </c>
      <c r="C45" s="206">
        <v>8113</v>
      </c>
    </row>
    <row r="46" spans="1:3" ht="21" customHeight="1">
      <c r="A46" s="208" t="s">
        <v>719</v>
      </c>
      <c r="B46" s="205">
        <v>406</v>
      </c>
      <c r="C46" s="206">
        <v>207</v>
      </c>
    </row>
    <row r="47" spans="1:3" ht="21" customHeight="1">
      <c r="A47" s="208" t="s">
        <v>720</v>
      </c>
      <c r="B47" s="205">
        <v>176</v>
      </c>
      <c r="C47" s="206">
        <v>282</v>
      </c>
    </row>
    <row r="48" spans="1:3" ht="21" customHeight="1">
      <c r="A48" s="208" t="s">
        <v>721</v>
      </c>
      <c r="B48" s="205">
        <v>2224</v>
      </c>
      <c r="C48" s="206">
        <v>7624</v>
      </c>
    </row>
    <row r="49" spans="1:3" ht="21" customHeight="1">
      <c r="A49" s="207" t="s">
        <v>722</v>
      </c>
      <c r="B49" s="205">
        <v>168</v>
      </c>
      <c r="C49" s="206">
        <v>0</v>
      </c>
    </row>
    <row r="50" spans="1:3" ht="21" customHeight="1">
      <c r="A50" s="208" t="s">
        <v>723</v>
      </c>
      <c r="B50" s="205">
        <v>0</v>
      </c>
      <c r="C50" s="206">
        <v>0</v>
      </c>
    </row>
    <row r="51" spans="1:3" ht="21" customHeight="1">
      <c r="A51" s="208" t="s">
        <v>724</v>
      </c>
      <c r="B51" s="205">
        <v>168</v>
      </c>
      <c r="C51" s="206">
        <v>0</v>
      </c>
    </row>
    <row r="52" spans="1:3" ht="21" customHeight="1">
      <c r="A52" s="207" t="s">
        <v>558</v>
      </c>
      <c r="B52" s="205">
        <v>74200</v>
      </c>
      <c r="C52" s="206">
        <v>79723</v>
      </c>
    </row>
    <row r="53" spans="1:3" ht="21" customHeight="1">
      <c r="A53" s="208" t="s">
        <v>725</v>
      </c>
      <c r="B53" s="205">
        <v>36098</v>
      </c>
      <c r="C53" s="206">
        <v>24152</v>
      </c>
    </row>
    <row r="54" spans="1:3" ht="21" customHeight="1">
      <c r="A54" s="208" t="s">
        <v>559</v>
      </c>
      <c r="B54" s="205">
        <v>6273</v>
      </c>
      <c r="C54" s="206">
        <v>14513</v>
      </c>
    </row>
    <row r="55" spans="1:3" ht="21" customHeight="1">
      <c r="A55" s="208" t="s">
        <v>726</v>
      </c>
      <c r="B55" s="205">
        <v>8388</v>
      </c>
      <c r="C55" s="206">
        <v>8470</v>
      </c>
    </row>
    <row r="56" spans="1:3" ht="21" customHeight="1">
      <c r="A56" s="208" t="s">
        <v>727</v>
      </c>
      <c r="B56" s="205">
        <v>50</v>
      </c>
      <c r="C56" s="206">
        <v>0</v>
      </c>
    </row>
    <row r="57" spans="1:3" ht="21" customHeight="1">
      <c r="A57" s="208" t="s">
        <v>728</v>
      </c>
      <c r="B57" s="205">
        <v>23391</v>
      </c>
      <c r="C57" s="206">
        <v>32588</v>
      </c>
    </row>
    <row r="58" spans="1:3" ht="21" customHeight="1">
      <c r="A58" s="207" t="s">
        <v>729</v>
      </c>
      <c r="B58" s="205">
        <v>115844</v>
      </c>
      <c r="C58" s="206">
        <v>0</v>
      </c>
    </row>
    <row r="59" spans="1:3" ht="21" customHeight="1">
      <c r="A59" s="208" t="s">
        <v>570</v>
      </c>
      <c r="B59" s="205">
        <v>115844</v>
      </c>
      <c r="C59" s="206">
        <v>0</v>
      </c>
    </row>
    <row r="60" spans="1:3" ht="21" customHeight="1">
      <c r="A60" s="208" t="s">
        <v>569</v>
      </c>
      <c r="B60" s="205">
        <v>0</v>
      </c>
      <c r="C60" s="206">
        <v>0</v>
      </c>
    </row>
    <row r="61" spans="1:3" ht="21" customHeight="1">
      <c r="A61" s="207" t="s">
        <v>730</v>
      </c>
      <c r="B61" s="205">
        <v>5972</v>
      </c>
      <c r="C61" s="206">
        <v>7408</v>
      </c>
    </row>
    <row r="62" spans="1:3" ht="21" customHeight="1">
      <c r="A62" s="208" t="s">
        <v>561</v>
      </c>
      <c r="B62" s="205">
        <v>5972</v>
      </c>
      <c r="C62" s="206">
        <v>7408</v>
      </c>
    </row>
    <row r="63" spans="1:3" ht="21" customHeight="1">
      <c r="A63" s="208" t="s">
        <v>562</v>
      </c>
      <c r="B63" s="205">
        <v>0</v>
      </c>
      <c r="C63" s="206">
        <v>0</v>
      </c>
    </row>
    <row r="64" spans="1:3" ht="21" customHeight="1">
      <c r="A64" s="208" t="s">
        <v>731</v>
      </c>
      <c r="B64" s="205">
        <v>0</v>
      </c>
      <c r="C64" s="206">
        <v>0</v>
      </c>
    </row>
    <row r="65" spans="1:3" ht="21" customHeight="1">
      <c r="A65" s="208" t="s">
        <v>732</v>
      </c>
      <c r="B65" s="205">
        <v>0</v>
      </c>
      <c r="C65" s="206">
        <v>0</v>
      </c>
    </row>
    <row r="66" spans="1:3" ht="21" customHeight="1">
      <c r="A66" s="207" t="s">
        <v>439</v>
      </c>
      <c r="B66" s="205">
        <v>19804</v>
      </c>
      <c r="C66" s="206">
        <v>29335</v>
      </c>
    </row>
    <row r="67" spans="1:3" ht="21" customHeight="1">
      <c r="A67" s="208" t="s">
        <v>571</v>
      </c>
      <c r="B67" s="205">
        <v>0</v>
      </c>
      <c r="C67" s="206">
        <v>0</v>
      </c>
    </row>
    <row r="68" spans="1:3" ht="21" customHeight="1">
      <c r="A68" s="208" t="s">
        <v>733</v>
      </c>
      <c r="B68" s="205">
        <v>0</v>
      </c>
      <c r="C68" s="206">
        <v>0</v>
      </c>
    </row>
    <row r="69" spans="1:3" ht="20.25" customHeight="1">
      <c r="A69" s="208" t="s">
        <v>734</v>
      </c>
      <c r="B69" s="205">
        <v>0</v>
      </c>
      <c r="C69" s="206">
        <v>0</v>
      </c>
    </row>
    <row r="70" spans="1:3" ht="14.25">
      <c r="A70" s="208" t="s">
        <v>572</v>
      </c>
      <c r="B70" s="205">
        <v>19804</v>
      </c>
      <c r="C70" s="206">
        <v>29335</v>
      </c>
    </row>
  </sheetData>
  <sheetProtection/>
  <mergeCells count="4">
    <mergeCell ref="B4:B5"/>
    <mergeCell ref="A2:C2"/>
    <mergeCell ref="A4:A5"/>
    <mergeCell ref="C4:C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Win10_64</cp:lastModifiedBy>
  <cp:lastPrinted>2020-07-31T00:41:42Z</cp:lastPrinted>
  <dcterms:created xsi:type="dcterms:W3CDTF">1996-12-17T01:32:42Z</dcterms:created>
  <dcterms:modified xsi:type="dcterms:W3CDTF">2021-06-21T01:15:34Z</dcterms:modified>
  <cp:category/>
  <cp:version/>
  <cp:contentType/>
  <cp:contentStatus/>
</cp:coreProperties>
</file>